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ELLIGENCE" sheetId="1" r:id="rId3"/>
    <sheet state="visible" name="EXECUTIVE FUNCTIONING" sheetId="2" r:id="rId4"/>
    <sheet state="visible" name="ACHIEVEMENT" sheetId="3" r:id="rId5"/>
    <sheet state="visible" name="MATH" sheetId="4" r:id="rId6"/>
    <sheet state="visible" name="READING" sheetId="5" r:id="rId7"/>
    <sheet state="visible" name="WRITING AND SPELLING" sheetId="6" r:id="rId8"/>
    <sheet state="visible" name="SPEECH AND LANGUAGE" sheetId="7" r:id="rId9"/>
    <sheet state="visible" name="HEARING &amp; LISTENING (CAPD)" sheetId="8" r:id="rId10"/>
    <sheet state="visible" name="MOTOR SKILLS" sheetId="9" r:id="rId11"/>
    <sheet state="visible" name="VISION" sheetId="10" r:id="rId12"/>
    <sheet state="visible" name="VISUAL PROCESSING" sheetId="11" r:id="rId13"/>
    <sheet state="visible" name="SOCIAL SKILLS" sheetId="12" r:id="rId14"/>
    <sheet state="visible" name="BEHAVIORAL &amp; MENTAL HEALTH" sheetId="13" r:id="rId15"/>
    <sheet state="visible" name="ASSISTIVE TECHNOLOGY" sheetId="14" r:id="rId16"/>
    <sheet state="visible" name="GENERAL HEALTH" sheetId="15" r:id="rId17"/>
    <sheet state="visible" name="TRANSITION" sheetId="16" r:id="rId18"/>
    <sheet state="visible" name="SOURCES" sheetId="17" r:id="rId19"/>
  </sheets>
  <definedNames/>
  <calcPr/>
</workbook>
</file>

<file path=xl/comments1.xml><?xml version="1.0" encoding="utf-8"?>
<comments xmlns:r="http://schemas.openxmlformats.org/officeDocument/2006/relationships" xmlns="http://schemas.openxmlformats.org/spreadsheetml/2006/main">
  <authors>
    <author/>
  </authors>
  <commentList>
    <comment authorId="0" ref="A9">
      <text>
        <t xml:space="preserve">The Detroit Tests of Learning Abilities–Fifth Edition (DTLA-5) is the oldest of the tests of specific cognitive abilities. The test includes 12 subtests: Humanities/Social Studies, Science/Mathematics, Word Opposites, Word Associations, Geometric Matrices, Geometric Sequences, Sentence Imitation, Word Span, Design Reproduction, Reversed Letters, Trail Making, and Rapid Naming. The results of the subtests can be combined to form 9 composites. Six of these composites represent different cognitive subdomains (Acquired Knowledge, Verbal Comprehension, Nonverbal Problem Solving, Verbal Memory, Nonverbal Memory, and Processing Speed); two of these composites represent larger, important cognitive domains (Reasoning Ability and Processing Ability). One global composite is formed by combining the results of all 12 of the DTLA-5 subtests and represents general cognitive ability. Examiners can administer the subtests from one or both of the DTLA-5 domains, depending on the purpose of the evaluation.
	-Audrey Vernick</t>
      </text>
    </comment>
    <comment authorId="0" ref="A1">
      <text>
        <t xml:space="preserve">Uses a natural context of problem-solving situations to assess critical thinking abilities based on students’ language strategies using logic and experience.
The TOPS-2:A is comprised of five subtests (18 written passages) that assess a student’s performance in five decision-making skill areas. The subtests require the student to pay careful attention to, process, and think about what they hear and read; think about problems with a purpose in mind; resist the urge to be impulsive; and express answers verbally.
Subtest A: Making Inferences — The student is asked to give a logical explanation about a situation, combining what he or she knows or can see with previous experience/background information. Students who do well on this subtest make plausible inferences, predictions, or interpretations.
Subtest B: Determining Solutions — The student is asked to provide a logical solution for some aspect of a situation presented in a passage.
Subtest C: Problem Solving — This subtest requires a student to recognize the problem, think of alternative solutions, evaluate the options, and state an appropriate solution for a given situation. It also includes stating how to avoid specific problems.
Subtest D: Interpreting Perspectives — A student who does well on this subtest will evaluate other points of view to make a conclusion.
Subtest E: Transferring Insights — The student is asked to compare analogous situations by using information stated in the passage.
	-Audrey Vernick</t>
      </text>
    </comment>
    <comment authorId="0" ref="A23">
      <text>
        <t xml:space="preserve">One of the most widely used IQ tests and assesses cognitive abilities in children and adults from age 2 to 23. The type, number and difficulty of questions presented depend on the child's age and abilities.
The Stanford-Binet Intelligence Scales are designed to measure five factors of cognitive ability. These five factors include fluid reasoning, knowledge, quantitative reasoning, visual-spatial processing and working memory. Both verbal and nonverbal responses are measured. Each of the five factors is given a weight and the combined score is often reduced to a ratio known commonly as the intelligence quotient, or IQ. Theoretically then the Stanford-Binet test measures a person’s ability to learn.
	-Audrey Vernick</t>
      </text>
    </comment>
    <comment authorId="0" ref="A4">
      <text>
        <t xml:space="preserve">California Verbal Learning Test® Third Edition is the most comprehensive assessment of verbal learning and memory for older adolescents and adults. In the CVLT®3, an examinee listens to series of words and is then asked to recall the terms and the category to which they belong.
	-Audrey Vernick</t>
      </text>
    </comment>
    <comment authorId="0" ref="A21">
      <text>
        <t xml:space="preserve">The Ross Information Processing Assessment has reliability and validity studies performed on individuals with traumatic brain injury (TBI).
The RIPA-2 enables the examiner to quantify cognitive-linguistic deficits, determine severity levels for each skill area, and develop rehabilitation goals and objectives. The RIPA-2 provides quantifiable data for profiling 10 key areas basic to communicative and cognitive functioning:
Immediate Memory
Recent Memory
Temporal Orientation (Recent Memory)
Temporal Orientation (Remote Memory)
Spatial Orientation
Orientation to Environment
Recall of General Information
Problem Solving and Abstract Reasoning
Organization
Auditory Processing and Retention
	-Audrey Vernick</t>
      </text>
    </comment>
    <comment authorId="0" ref="A22">
      <text>
        <t xml:space="preserve">Provides a screening measure of cognitive ability for children and adults, including visually impaired or blind individuals
	-Audrey Vernick</t>
      </text>
    </comment>
    <comment authorId="0" ref="A12">
      <text>
        <t xml:space="preserve">The Draw-a-Person test (DAP, DAP test, or Goodenough–Harris Draw-a-Person test) is a psychological projective personality or cognitive test used to evaluate children and adolescents for a variety of purposes. ... The purpose of the test is to assist professionals in inferring children's cognitive developmental levels with little or no influence of other factors such as language barriers or special needs. (Wikipedia)
The subject drew pictures of a man, woman, and himself. The test is scored on the amount of
detail the child includes in the pictures, and for young children these drawings provide a developmental
measure of mental maturity.
	-Audrey Vernick</t>
      </text>
    </comment>
    <comment authorId="0" ref="A33">
      <text>
        <t xml:space="preserve">WRAML-2 allows users to diagnose memory problems and facilitates the need for two memory tests for adults and children.
	-Audrey Vernick</t>
      </text>
    </comment>
    <comment authorId="0" ref="A28">
      <text>
        <t xml:space="preserve">provides a brief, reliable measure of cognitive ability in clinical, educational, and research settings
	-Audrey Vernick</t>
      </text>
    </comment>
    <comment authorId="0" ref="A31">
      <text>
        <t xml:space="preserve">Wechsler® Nonverbal Scale of Ability (WNV™) is a nonverbal measure of ability for culturally and linguistically diverse groups. It is ideal for psychologists who need a nonverbal measure of ability for individuals who are neither English-language nor Spanish-language proficient, or have other language considerations.
	-Audrey Vernick</t>
      </text>
    </comment>
    <comment authorId="0" ref="A26">
      <text>
        <t xml:space="preserve">Test of Nonverbal Intelligence Fourth Edition (TONI-4) is a language-free test, ideal for evaluating those with questionable or limited language ability.
	-Audrey Vernick</t>
      </text>
    </comment>
    <comment authorId="0" ref="A25">
      <text>
        <t xml:space="preserve">Test of Memory and Learning Second Edition (TOMAL-2) is a nationally standardized test for evaluating general and specific memory functions.
Scores/Interpretation: Core Indexes include Verbal Memory, Nonverbal Memory, and Composite Memory. Supplementary Indexes include Verbal Delayed Recall, Learning, Attention and Concentration, Sequential Memory, Free Recall, and Associative Recall. Includes standardized or scaled scores and percentiles.
	-Audrey Vernick</t>
      </text>
    </comment>
    <comment authorId="0" ref="A20">
      <text>
        <t xml:space="preserve">The RAVLT is widely used to evaluate verbal learning and memory, including proactive inhibition, retroactive inhibition, retention, encoding versus retrieval, and subjective organization.
	-Audrey Vernick</t>
      </text>
    </comment>
    <comment authorId="0" ref="A19">
      <text>
        <t xml:space="preserve">Raven's Progressive Matrices (often referred to simply as Raven's Matrices) or RPM is a nonverbal group test typically used in educational settings. It is usually a 60-item test used in measuring abstract reasoning and regarded as a non-verbal estimate of fluid intelligence. It is the most common and popular test administered to groups ranging from 5-year-olds to the elderly.  It is made of 60 multiple choice questions, listed in order of difficulty. This format is designed to measure the test taker's reasoning ability, the eductive ("meaning-making") component of Spearman's g (g is often referred to as general intelligence). 
In each test item, the subject is asked to identify the missing element that completes a pattern. Many patterns are presented in the form of a 6×6, 4×4, 3×3, or 2×2 matrix, giving the test its name.
	-Audrey Vernick</t>
      </text>
    </comment>
    <comment authorId="0" ref="A29">
      <text>
        <t xml:space="preserve">This is a test that is administered to children ages 6–17 years old. The WISC-IV Integrated is organized by four cognitive domains: verbal, perceptual, working memory, and processing speed. The test includes standardized measures of test behavior, problem-solving style, and cognitive processes. The test provides a systematic observation of a child's unique problem-solving strategies and can assist the experienced clinician in determining an individual child's strengths and weaknesses, setting baselines for performance, monitoring changes over time and determining recommendations for accommodations. Norm-referenced scoring is used.
	-Audrey Vernick</t>
      </text>
    </comment>
    <comment authorId="0" ref="A16">
      <text>
        <t xml:space="preserve">This tool assesses the child’s general level of intelligence for ages 2 1/2–8 1/2. In order to identify the child’s strengths and weaknesses, it tests perceptual performance, quantitative, memory, motor, verbal, and general cognitive skills. Norm-referenced scoring is used. Although the MSCA administration time (60–90 minutes) can sometimes stretch the ability of a preschool child to sit still, most children proceed easily through the subtests and seem to enjoy the activities.
	-Audrey Vernick</t>
      </text>
    </comment>
    <comment authorId="0" ref="B34">
      <text>
        <t xml:space="preserve">Special norms are provided for college and university students.
	-Audrey Vernick</t>
      </text>
    </comment>
    <comment authorId="0" ref="A13">
      <text>
        <t xml:space="preserve">This assessment is designed to measure the processing and cognitive abilities of children and adolescents ages 3–18. There are four main areas that comprise the score: sequential processing scale, simultaneous processing scale, achievement scale, and mental processing. The sequential processing scale measures the short-term memory of the child by having the child perform subtests that are related to sequence order. The simultaneous processing scale asks the child to use problem solving skills that require several processes at the same time. The achievement scale is a scale that tests the ability of the child to use applied skills learned through home or school. The mental processing is the combination of the sequential and the simultaneous processing tests. The mental processing score is considered a very good estimate of the intellectual functioning level of the child.
	-Audrey Vernick</t>
      </text>
    </comment>
    <comment authorId="0" ref="A32">
      <text>
        <t xml:space="preserve">This test is a measure of cognitive ability for children ages 2 years old and 6 months through 7 years old and 3 months. The WPPSI-III is a two-level test that uses different subtests for two age ranges. It consists of composite scores that reflect intellectual functioning in specified cognitive domains (e.g., Verbal Intelligence Quotient and Performance Intelligence Quotient), as well as a composite score that represents a child's overall intellectual ability (i.e., Full Scale Intelligence Quotient). In addition, this revision has included composite scores for a Processing Speed Quotient and a General Language Composite. Administration of the core subtests requires approximately 30 to 50 minutes depending on the child's age. The WPPSI-III provides the user with a comprehensive picture of the child's cognitive ability. The full-scale IQ, verbal and performance IQs, and the additional subset scores are all norm-referenced.
	-Audrey Vernick</t>
      </text>
    </comment>
    <comment authorId="0" ref="A24">
      <text>
        <t xml:space="preserve">This is a standardized test that measures intelligence and cognitive abilities in children ages 2-7 years. By identifying developmental disabilities and exceptionalities, Early SB5 provides useful information for intervention planning. The battery was developed to appraise a child's cognitive assets and limitations in the most efficient, reliable, and immediate way. The new edition includes subtests that require only minimal nonverbal responses from the child. Average testing times may vary, although the total time ranges from 15-50 minutes or longer. Norm referenced scoring is used, as well as age-equivalent scores which can track changes in an individual over time.
	-Audrey Vernick</t>
      </text>
    </comment>
    <comment authorId="0" ref="A14">
      <text>
        <t xml:space="preserve">This assessment is designed to measure the processing and cognitive abilities of children and adolescents ages 3–18. There are four main areas that comprise the score: sequential processing scale, simultaneous processing scale, achievement scale, and mental processing. The sequential processing scale measures the short-term memory of the child by having the child perform subtests that are related to sequence order. The simultaneous processing scale asks the child to use problem solving skills that require several processes at the same time. The achievement scale is a scale that tests the ability of the child to use applied skills learned through home or school. The mental processing is the combination of the sequential and the simultaneous processing tests. The mental processing score is considered a very good estimate of the intellectual functioning level of the child.
	-Audrey Vernick</t>
      </text>
    </comment>
    <comment authorId="0" ref="A10">
      <text>
        <t xml:space="preserve">This test was developed to aid in the identification of young children ages 3- 6 with delays in five areas: cognitive/basic concepts, language, motor, self-help, and social-emotional. During the test, the child is observed for nine specific behaviors, including willingness and attention level. The test can be administered in different settings, and includes a parent questionnaire. DIAL-3, also available in Spanish, is normed in both languages.
	-Audrey Vernick
https://downloads.pearsonassessments.com/images/products/dial-4/AlignmentComparison.pdf
	-Audrey Vernick</t>
      </text>
    </comment>
    <comment authorId="0" ref="A3">
      <text>
        <t xml:space="preserve">CVLT-C evaluates children and adolescents with learning and memory impairments that may have resulted from traumatic brain injury or are evidenced by mild to severe learning disabilities, attention-deficit disorders, intellectual disability, psychiatric problems, or other neurological disorders.
	-Audrey Vernick</t>
      </text>
    </comment>
    <comment authorId="0" ref="A3">
      <text>
        <t xml:space="preserve">A psychoeducational evaluation determines if the child has a learning disability or other issues that negatively impact his or her ability to learn. It assesses the child’s cognitive (i.e. intellectual) abilities, academic achievement levels, information processing abilities, and general emotional and behavioral issues. These evaluations usually measure emotional/behavioral functioning and their impact on the child’s academic success.
Psychoeducational Evaluation Method generally includes (but is not limited to):
- Specialized battery of testing instruments, such as:
the WISC – Wechsler Intelligence Scale for Children (for cognitive abilities); the Woodcock-Johnson Test of Achievement for (academic levels)
- tests of information processing abilities (visual-motor integration, phonological processing, etc.)
- tests related to general emotional and personality functioning
- interviews with the child
- interviews with parents and other relevant people
- review of relevant records
	-Audrey Vernick</t>
      </text>
    </comment>
    <comment authorId="0" ref="A17">
      <text>
        <t xml:space="preserve">Assess executive functioning/attention, language, memory/learning, sensorimotor functioning, visuospatial processing, social perception.
	-Audrey Vernick</t>
      </text>
    </comment>
    <comment authorId="0" ref="A3">
      <text>
        <t xml:space="preserve">A neuropsychological evaluation is typically requested when there are concerns that something more complicated than learning disabilities is negatively impacting a child’s overall functioning. Possible brain injury or inherent brain dysfunction are considered and evaluated.
Neuropsychological Evaluation Method generally includes (but is not limited to):
- Specialized battery of testing instruments such as:
the WISC – Wechsler Intelligence Scale for Children (for cognitive abilities); Children’s Memory Scales (memory testing battery)
- Specific tests for aspects of neuropsychological functioning (i.e. NEPSY Developmental Neuropsychological Assessment battery (for neuropsychological functioning such as attention, language, sensory-motor, and visual-spatial functioning)
- tests related to general emotional and personality functioning
- interview with the child
- interview with parents and other relevant people
- review of relevant records
	-Audrey Vernick</t>
      </text>
    </comment>
    <comment authorId="0" ref="L2">
      <text>
        <t xml:space="preserve">basic sensorimotor capabilities (sensory functions, fine motor functions, visual-motor integration skills, visual scanning, gross motor functions)
	-Audrey Vernick</t>
      </text>
    </comment>
    <comment authorId="0" ref="J2">
      <text>
        <t xml:space="preserve">Thinking and problem solving:  Weakness in fluid reasoning impacts comprehension in reading, writing organization and planning, and mathematical reasoning.
Fluid reasoning refers to one’s ability to solve unfamiliar problems using logic skills such as induction and sequential reasoning. This area includes forming and recognizing concepts, identifying relationships, and reorganizing information. Fluid reasoning impacts academic achievement in the areas of reading comprehension, math, and writing.
	-Audrey Vernick
Mental processing score is considered a very good estimate of the intellectual functioning level of the child.
	-Audrey Vernick</t>
      </text>
    </comment>
    <comment authorId="0" ref="K2">
      <text>
        <t xml:space="preserve">(language abilities, reading achievement, written language achievement, mathematics achievement).
	-Audrey Vernick</t>
      </text>
    </comment>
    <comment authorId="0" ref="A15">
      <text>
        <t xml:space="preserve">offers a completely nonverbal measure of intelligence and cognitive abilities
	-Audrey Vernick</t>
      </text>
    </comment>
    <comment authorId="0" ref="A34">
      <text>
        <t xml:space="preserve">This test provides a set of individually-administered tests to measure a child’s academic and intellectual achievements; specifically engineered to measure cognitive abilities and aspects related to cognitive functioning. These tests assess knowledge, reasoning, memory and retrieval, speed, auditory processing, and visual-spatial thinking. Some of the tests are appropriate for children as young as 24 months, but all tests can be administered to individuals between the ages of 5 and 95 years old. The WJ III COG was co-normed with the Woodcock-Johnson III Tests of Achievement (WJ III ACH). Special norms are provided for college and university students.
	-Audrey Vernick</t>
      </text>
    </comment>
    <comment authorId="0" ref="A30">
      <text>
        <t xml:space="preserve">for measuring intellectual ability - no literacy abilities are required
	-Audrey Vernick</t>
      </text>
    </comment>
    <comment authorId="0" ref="A11">
      <text>
        <t xml:space="preserve">The DAS–II is an individually administered, clinical instrument for assessing the cognitive abilities that are important to learning (&amp; to provide insight into the manner in which a child processes information). Use DAS-II to identify learning disabilities and intellectual disability and properly evaluate Spanish-speaking or deaf or hard of hearing children or giftedness.
	-Audrey Vernick</t>
      </text>
    </comment>
    <comment authorId="0" ref="A6">
      <text>
        <t xml:space="preserve">to measure cognitive ability
	-Audrey Vernick</t>
      </text>
    </comment>
    <comment authorId="0" ref="A1">
      <text>
        <t xml:space="preserve">Determines whether the child’s disability may be serious enough to warrant special mental health and therapeutic interventions to enable him to make friends and socialize appropriately.
	-Audrey Vernick</t>
      </text>
    </comment>
    <comment authorId="0" ref="E2">
      <text>
        <t xml:space="preserve">Nonverbal cognitive ability - one's ability to solve new problems and complete visual analogies. Ability to use cognitive processes which do not rely primarily on verbal language.
	-Audrey Vernick</t>
      </text>
    </comment>
    <comment authorId="0" ref="D2">
      <text>
        <t xml:space="preserve">The ability to use cognitive processes which rely primarily on verbal language; Verbal reasoning and Knowledge (Crystallized Intelligence).
	-Audrey Vernick</t>
      </text>
    </comment>
    <comment authorId="0" ref="C2">
      <text>
        <t xml:space="preserve">Ability to reason, to think abstractly, and to solve problems
	-Audrey Vernick</t>
      </text>
    </comment>
    <comment authorId="0" ref="L2">
      <text>
        <t xml:space="preserve">The psychologist can assess for a specific learning disability (SLD) which is a disorder in one or more of the basic psychological processes involved in understanding or in using language, spoken or written, that may manifest itself in the imperfect ability to listen, think, speak, read, write (dysgraphia), spell, or to do mathematical calculations (dyscalculia), including conditions such as perceptual disabilities, brain injury, minimal brain dysfunction, dyslexia, and developmental aphasia (this is it’s own eligibility category).
	-Audrey Vernick</t>
      </text>
    </comment>
    <comment authorId="0" ref="H2">
      <text>
        <t xml:space="preserve">Short-term memory refers to one’s ability to hold information for a brief period of time and manipulate it if need be. It includes remembering information in the exact sequence presented as well as reordering or manipulating it. Short-term memory impacts many areas of academic achievement such as following directions, understanding long passages, decoding, and solving math problems.
	-Audrey Vernick</t>
      </text>
    </comment>
    <comment authorId="0" ref="A14">
      <text>
        <t xml:space="preserve">+avernick@brainrecoveryproject.org I started an intelligence sheet
_Assigned to Audrey Vernick_
	-Monika Jones
do we want a psycho ed and neuropsych tabs? or combined into one? they look at so much more than intelligence so I'm not sure how you want to break it down...
	-Audrey Vernick</t>
      </text>
    </comment>
  </commentList>
</comments>
</file>

<file path=xl/comments10.xml><?xml version="1.0" encoding="utf-8"?>
<comments xmlns:r="http://schemas.openxmlformats.org/officeDocument/2006/relationships" xmlns="http://schemas.openxmlformats.org/spreadsheetml/2006/main">
  <authors>
    <author/>
  </authors>
  <commentList>
    <comment authorId="0" ref="A24">
      <text>
        <t xml:space="preserve">Bernell's exclusive DEM™ test provides an objective method of assessing fixational and saccadic activity during reading and non-reading tasks.
The Developmental Eye Movement Test incorporates a sub-test of number calling in a vertical array which provides the means to evaluate oculomotor function with numbers in a horizontal array.
	-Audrey Vernick</t>
      </text>
    </comment>
    <comment authorId="0" ref="A29">
      <text>
        <t xml:space="preserve">Visual motor integration (VMI) describes the ability to use all of these foundational visual skills in conjunction with foundational motor skills.
	-Audrey Vernick</t>
      </text>
    </comment>
    <comment authorId="0" ref="A26">
      <text>
        <t xml:space="preserve">Visual perception or visual processing focuses on the brain’s ability to organize, interpret and fully understand the information it receives from the eyes.
	-Audrey Vernick</t>
      </text>
    </comment>
    <comment authorId="0" ref="A23">
      <text>
        <t xml:space="preserve">Oculomotor control (or "eye movement control") describes the ability to physically move the eyes using the ocular muscles. These specific eye movements have technical terms, such as visual saccades; pursuits; convergence/divergence and accommodation;
- Tracking/scanning/saccades:  the ability to track an object across a screen or a line of text across a book. Imagine trying to watch a basketball game without the ability to track the ball across the screen smoothly. It quickly becomes tiring and frustrating. 
- Shifting gaze: the ability to look up at the board and then quickly refocus on a sheet on paper on the desk. There are two components to the visual system - near and distance - we have to be able to shift our vision between those fields
- Eye coordination problems (inability to coordinate the eyes together effectively) (depth perception issues).
Oculomotor issues will occur in the eye if the motor strip has been damaged. Consider this "Cerebral Palsy of the eyes." Our eyes have many muscles - if you disconnect or remove any portion of the motor strip it can affect oculomotor function.
	-Audrey Vernick</t>
      </text>
    </comment>
    <comment authorId="0" ref="A21">
      <text>
        <t xml:space="preserve">The Expanded Core Curriculum (ECC) is the body of knowledge &amp; skills needed by students with vision loss in order to be successful in school &amp; in post-graduate pursuits as a result of unique, disability-specific needs. 
The ECC does not replace the Core Curriculum, it is a supplement.
These concepts and skills often require specialized instruction with students who are blind or visually impaired in order to compensate for decreased opportunities to learn incidentally.
"Your child needs to study the same basic academic subjects that sighted children do, from how to tell time to how to write a persuasive essay. But in order to master these subjects (often known as the "core curriculum") and complete their schoolwork—as well as to eventually live and work independently—children who are visually impaired usually need to learn an additional set of skills known as the "expanded core curriculum."
They are sometimes also referred to as "disability-specific skills" or "vision-related skills" because they are useful specifically for individuals who are visually impaired."
See:  https://www.familyconnect.org/info/education/expanded-core-curriculum/13
	-Audrey Vernick
Expanded Core Curriculum (ECC) Needs Assessment includes:
- Eye examination report
- Functional vision evaluation
- Learning media assessment
- Additional evaluations, such as  O&amp;M evaluation, assistive technology, adapted P.E. evaluation, clinical low-vision evaluation, and others, depending on individual students.
Data-driven evaluations in all areas of the ECC. 
Multiple formal and informal evaluations and checklists exist.
	-Audrey Vernick</t>
      </text>
    </comment>
    <comment authorId="0" ref="A18">
      <text>
        <t xml:space="preserve">The learning media assessment (LMA) examines the way in which your child uses his/her senses to obtain information and indicates the most effective ways in which he can be taught reading and other skills. 
How does the student use his/her vision to access materials?
What other senses can they use to help facilitate learning?
	-Audrey Vernick
Functional vision assessment is almost always paired with a learning media assessment (often considered one assessment).
	-Audrey Vernick</t>
      </text>
    </comment>
    <comment authorId="0" ref="A19">
      <text>
        <t xml:space="preserve">see ASSISTIVE TECHNOLOGY sheet
	-Audrey Vernick
used to identify what kinds of assistive technology may be most helpful for your child.
	-Audrey Vernick</t>
      </text>
    </comment>
    <comment authorId="0" ref="C2">
      <text>
        <t xml:space="preserve">When a child has an acquired brain injury from epilepsy surgery, many of their brain processing systems may have been affected (i.e. vision, hearing, speech, motor control, etc.). 
The child requires a multidisciplinary assessment team.
	-Audrey Vernick</t>
      </text>
    </comment>
    <comment authorId="0" ref="A3">
      <text>
        <t xml:space="preserve">Central Vision (Visual Acuity) –(nearsightedness, 20/20 vision)
Visual acuity measures whether a stimulus is being seen – not necessarily if the information is truly being understood.
Most vision problems will not be detected during a school vision screening or limited vision assessment as part of a school physical or even a routine pediatric health evaluation because it doesn’t assess all of the complex areas of vision and visual function.
	-Audrey Vernick</t>
      </text>
    </comment>
    <comment authorId="0" ref="A2">
      <text>
        <t xml:space="preserve">Neurological changes to the Occipital Lobe (hemianopia), Temporal lobe (quadrantanopia), Parietal Lobe (Visual agnosia), Frontal lobe (attention, visual processing), motor strip (oculomotor) AND NETWORKS/PATHWAYS can adversely affect the way a person functions in their activities of daily living, thought process, emotional behavior, speech ability, and physical changes such as impaired motor function, and problems with the visual system.
	-Audrey Vernick</t>
      </text>
    </comment>
    <comment authorId="0" ref="A16">
      <text>
        <t xml:space="preserve">The functional vision assessment (FVA) is a measure of how a child uses their available vision in everyday life, and should identify areas of concern in safety, navigation, and reading (for example). 
The FVA evaluates how the child uses vision for near, intermediate, and distance tasks and how the child is bringing all of the skills together to access visual information effectively.
This is part of an ongoing process of interviews, observations and assessments to determine a student’s level of functional vision.  Since a child's visual condition and abilities can change over time, the functional vision assessment needs to be repeated periodically.
After epilepsy surgery, this assessment should also consider how the brain interprets visual information (since their visual impairment(s) are brain based - see VISUAL PROCESSING SHEET also).
	-Audrey Vernick</t>
      </text>
    </comment>
    <comment authorId="0" ref="A20">
      <text>
        <t xml:space="preserve">ORIENTATION AND MOBILITY - Does the child travel safely both indoors and outdoors (with or without assistance) despite any field loss from damage/disconnection to the occipital or temporal lobes?
The orientation and mobility (O&amp;M) assessment will help to determine whether your child needs training in learning how to safely move through their school environment (including recess, PE, transitions, etc.) and community.
	-Audrey Vernick</t>
      </text>
    </comment>
  </commentList>
</comments>
</file>

<file path=xl/comments11.xml><?xml version="1.0" encoding="utf-8"?>
<comments xmlns:r="http://schemas.openxmlformats.org/officeDocument/2006/relationships" xmlns="http://schemas.openxmlformats.org/spreadsheetml/2006/main">
  <authors>
    <author/>
  </authors>
  <commentList>
    <comment authorId="0" ref="A19">
      <text>
        <t xml:space="preserve">Particularly visuospatial subtests; 
Visuomotor integration abilities - task requiring that he copy increasingly complex line drawings 
Spatial Cognition: visual-spatial tasks, object assembly (completing puzzles of recognizable objects)
	-Audrey Vernick</t>
      </text>
    </comment>
    <comment authorId="0" ref="A18">
      <text>
        <t xml:space="preserve">Particularly the subtests: Coding, Performance Scale, Picture Arrangement, Picture Completion, Block Design, Object Assembly
The Visual Working Memory Index (VWMI) is a composite derived using scores from the WISC–V Picture Span subtest and the WISC–V Integrated Spatial Span subtest. High VWMI scores indicate a well-developed visual working memory system with a strong ability to register, maintain, and manipulate visual and visual-spatial information. Low VWMI scores may indicate poor working memory for visual information or spatial locations. The comparison between the Auditory Working Memory Index and the VWMI enables the practitioner to determine if there is a modality-specific (i.e., auditory versus visual) deficit in working memory.
	-Audrey Vernick</t>
      </text>
    </comment>
    <comment authorId="0" ref="A15">
      <text>
        <t xml:space="preserve">Slosson Visual Motor Performance Test, for Children and Adults. 
Screening Test to Identify Individuals with Serious Perceptual Organizational Problems involving eye-hand coordination
	-Audrey Vernick</t>
      </text>
    </comment>
    <comment authorId="0" ref="A12">
      <text>
        <t xml:space="preserve">Raven’s Progressive Matrices Test is a test designed to measure your non-verbal, abstract and cognitive functioning. In the test, a candidate is presented with a matrix of 3x3 geometric designs, with one piece missing. The students' job is to choose the right diagram, from a set of eight answers, that completes a pattern in the matrix that you have to figure out. The questions and answers are all completely non-verbal.
	-Audrey Vernick</t>
      </text>
    </comment>
    <comment authorId="0" ref="A11">
      <text>
        <t xml:space="preserve">Visuospatial and sensorimotor clusters/
	-Audrey Vernick</t>
      </text>
    </comment>
    <comment authorId="0" ref="A10">
      <text>
        <t xml:space="preserve">The MVPT-4 assesses five categories of visual perception:
Visual Discrimination: Ability to discriminate dominant features of different objects, including the ability to discriminate position, shapes, and forms
Spatial Relationship: Ability to perceive the positions of objects in relation to oneself and to other objects
Visual Memory: Ability to recognize a previously presented stimulus item after a brief interval
Figure–Ground: Ability to distinguish an object from background or surrounding objects
Visual Closure: Ability to perceive a whole figure when only fragments are presented
	-Audrey Vernick</t>
      </text>
    </comment>
    <comment authorId="0" ref="A20">
      <text>
        <t xml:space="preserve">Used to determine if a child has the ability to rapidly and accurately copy a sentence from top to bottom of page
	-Audrey Vernick</t>
      </text>
    </comment>
    <comment authorId="0" ref="A9">
      <text>
        <t xml:space="preserve">This assessment is designed to measure the processing and cognitive abilities of children and adolescents ages 3–18. There are four main areas that comprise the score: sequential processing scale, simultaneous processing scale, achievement scale, and mental processing. The sequential processing scale measures the short-term memory of the child by having the child perform subtests that are related to sequence order. The simultaneous processing scale asks the child to use problem solving skills that require several processes at the same time. The achievement scale is a scale that tests the ability of the child to use applied skills learned through home or school. The mental processing is the combination of the sequential and the simultaneous processing tests. The mental processing score is considered a very good estimate of the intellectual functioning level of the child.
Areas of this assessment that can be helpful to tease out visual processing difficulties include: Gestalt Closure, Triangles, Matrix Analogies, Photo Series; Hand Movements, Spatial Memory, basic figure copying; three-dimensional block construction task; Visual-Spatial Thinking; Conceptual Thinking.
	-Audrey Vernick</t>
      </text>
    </comment>
    <comment authorId="0" ref="A2">
      <text>
        <t xml:space="preserve">Visual perceptual skills:  Spatial processing challenges, Central-peripheral processing challenges, Visual-vestibular integration challenges
	-Audrey Vernick</t>
      </text>
    </comment>
    <comment authorId="0" ref="A17">
      <text>
        <t xml:space="preserve">The TVPS-4 assessment for determining visual-perceptual strengths and weaknesses. 
The TVPS-4 utilizes black-and-white line drawings, bound in a convenient easel-style booklet. The items are presented in a multiple-choice format, requiring only minimal verbal or motor (pointing) responses. This format is ideal for use with individuals who have impairments in motor, speech, neurological, or cognitive functions.
Ceilings minimize fatigue and ensure that more difficult items do not unduly tax younger students, while allowing for reliable and accurate assessment across the age range.
In addition, the TVPS-4 is consistent with current methods of visual information processing used in occupational therapy and optometry. The TVPS-4 measures the following Cattell-Horm-Carroll theory narrow abilities:
Visualization
Flexibility of Closure
Visual Memory
Memory Span
	-Audrey Vernick</t>
      </text>
    </comment>
    <comment authorId="0" ref="A8">
      <text>
        <t xml:space="preserve">-Visual Memory-Primary
Visual memory for words is assessed by asking the subject to look at a word for a short time and then
after the word is taken away, find it among several similar-looking words.
Durrell-Visual Memory-Intermediate
Visual memory for words is assessed by asking the subject to look at a word for a short time and then to
write
	-Audrey Vernick</t>
      </text>
    </comment>
    <comment authorId="0" ref="A6">
      <text>
        <t xml:space="preserve">DTLA-2 Object Sequences: Visual sequential memory for objects is measured by presenting a series of pictured objects. The subject
has to look at the series and then indicate the order in which they appeared originally.
DTLA-2 Memory for Designs: Visual memory for designs is assessed by asking the subject to look at a geometrical design and then draw
it once the original design is removed.
DTLA-2 Letter Sequences: Visual memory for letters is measured by asking the subject to look at a series of letters and then write
them after the letters were taken away.
5
DTLA-3 Reversed Letters: Visual Memory for letters is also measured by asking the subject to look at a series of letters and then
write them in reverse order after the letters were taken away.
	-Audrey Vernick</t>
      </text>
    </comment>
    <comment authorId="0" ref="A21">
      <text>
        <t xml:space="preserve">Particularly, subtests:
Spatial Relations -On a timed test of spatial relations and visual analysis and synthesis, the subject looks at a several puzzle-like shapes some of which fit together to complete a geometric design.
Visual Matching: A timed test in which the subject had to match series of numbers.
Cross Out: A timed test in which the subject had to match series of designs.
	-Audrey Vernick</t>
      </text>
    </comment>
    <comment authorId="0" ref="E2">
      <text>
        <t xml:space="preserve">Children are shown a stimulus figure and asked to select the exact figure from a series of figures that have been incompletely drawn. In order to complete the match, children have to mentally supply the missing parts of the figures in the series.
	-Audrey Vernick</t>
      </text>
    </comment>
    <comment authorId="0" ref="M2">
      <text>
        <t xml:space="preserve">Children are required to draw precise straight or curved lines in accordance with visual boundaries.
	-Audrey Vernick</t>
      </text>
    </comment>
    <comment authorId="0" ref="A8">
      <text>
        <t xml:space="preserve">This norm-referenced test assesses visual reversals of letters, numbers, and words in students 5 through 18 years of age. It is a screening instrument for the early detection of learning disabilities.
	-Audrey Vernick</t>
      </text>
    </comment>
    <comment authorId="0" ref="A5">
      <text>
        <t xml:space="preserve">The Bruininks-Oseretsky Test of Motor Proficiency Second Edition (BOT™-2) delivers the most precise and comprehensive measure of motor skills, both gross and fine. It contains subtests and challenging game-like tasks and is very easy to administer.
Assess the motor proficiency of all children, ranging from those who are typically developing to those with mild to moderate motor control problems.
Support diagnosis of motor impairments.
Screen individuals who may have certain deficits in motor ability and who might benefit from further evaluation or interventions.
Make educational placement decisions.
Develop and evaluate motor training programs.
	-Audrey Vernick</t>
      </text>
    </comment>
    <comment authorId="0" ref="A4">
      <text>
        <t xml:space="preserve">Provides interpretive information about an individual's development and neuropsychological functioning.
Reveals the maturation level of visuomotor perceptions, which is associated with language ability and various functions of intelligence.
Serves as a first measure in an extended psychological battery or as a screener for neuropsychological impairment.
Provides comprehensive testing observations include physical demeanor, drawing technique, test-taking behavior, and attitude.
	-Audrey Vernick</t>
      </text>
    </comment>
    <comment authorId="0" ref="A3">
      <text>
        <t xml:space="preserve">The VMI helps assess the extent to which individuals can integrate their visual and motor abilities. The test presents the examinee with drawings of 24 geometric forms, arranged in developmental sequence, from less to more complex. The examinee simply copies these forms in the Test Booklet. The test can be individually or group administered in just 10 to 15 minutes. A Short Form, composed of 15 drawings, is often used with 2- to 8-year-old children.
	-Audrey Vernick</t>
      </text>
    </comment>
    <comment authorId="0" ref="L2">
      <text>
        <t xml:space="preserve">commonly used test to assess visual motor integration:
- Beery Buktenica Developmental Test Of Visual-motor Integration 
- Bender Visual-motor Gestalt Test 
- Bruininks-Oseretsky Test Of Motor Proficiency
- Rey-osterrieth Complex Figure Test
- Slosson Visual Motor Performance Test
- Test Of Gross Motor Development
- Test Of Visual Motor Integration
	-Audrey Vernick
(see MOTOR SKILLS SHEET for visual motor assessments)
	-Audrey Vernick</t>
      </text>
    </comment>
    <comment authorId="0" ref="A7">
      <text>
        <t xml:space="preserve">The DTVP-3 has five subtests that measure visual perception and visual-motor abilities in children ages 4 to 12 years old.
	-Audrey Vernick</t>
      </text>
    </comment>
    <comment authorId="0" ref="M2">
      <text>
        <t xml:space="preserve">Visual figure ground tests require the child to find or identify important details within a complex visual or busy background.
	-Audrey Vernick</t>
      </text>
    </comment>
    <comment authorId="0" ref="G2">
      <text>
        <t xml:space="preserve">Visual sequential tests assess whether the child can remember shapes or pictures in the order presented
	-Audrey Vernick</t>
      </text>
    </comment>
    <comment authorId="0" ref="F2">
      <text>
        <t xml:space="preserve">Ability to investigate visual material in a systematic, organized way. 
Ability to identify the parts of a visual stimulus and to combine visual elements into a whole.
	-Audrey Vernick</t>
      </text>
    </comment>
    <comment authorId="0" ref="K2">
      <text>
        <t xml:space="preserve">Ability to perceive spatial relationships involving one’s own body and the environment. Ability to organize and interpret spatial relationships on a two-dimensional level as in copying, writing, or reading.
Visual spatial relations tests require the child to picture how the parts of a puzzle form a whole or analyze and reproduce a complex design (may be referred to as Visual spatial organization or visual-spacial orientation)
	-Audrey Vernick</t>
      </text>
    </comment>
    <comment authorId="0" ref="A13">
      <text>
        <t xml:space="preserve">A neuropsychological type test that assesses spatial skills, organization, and planning. 
The examiner will ask your child to copy a design with paper and pencil examiner scores that designed for accuracy and observes observes how your child works . The key to understanding this test is structure; your child has to make decisions about important parts of the design and less about important details.
Can give insight into varied learning disabilities.
	-Audrey Vernick</t>
      </text>
    </comment>
    <comment authorId="0" ref="J2">
      <text>
        <t xml:space="preserve">Ability to store and recall visual information seen months or years earlier
	-Audrey Vernick</t>
      </text>
    </comment>
    <comment authorId="0" ref="I2">
      <text>
        <t xml:space="preserve">Ability to store and recall recently seen visual information
	-Audrey Vernick</t>
      </text>
    </comment>
    <comment authorId="0" ref="H2">
      <text>
        <t xml:space="preserve">Ability to retain information just seen for a short period of time (no storage involved).
	-Audrey Vernick</t>
      </text>
    </comment>
    <comment authorId="0" ref="E2">
      <text>
        <t xml:space="preserve">Ability to identify the parts of a visual stimulus and to combine visual elements into a whole
	-Audrey Vernick</t>
      </text>
    </comment>
    <comment authorId="0" ref="D2">
      <text>
        <t xml:space="preserve">The ability to identify the parts of a visual stimulus and to differentiate figure from ground. Visual figure ground tests require the child to find or identify important details within a complex visual or busy background. 
Children are shown stimulus figures and asked to find as many of the figures as they can on a page where the figures are hidden in a complex, confusing background.
	-Audrey Vernick</t>
      </text>
    </comment>
    <comment authorId="0" ref="C2">
      <text>
        <t xml:space="preserve">Ability to detect subtle likenesses and differences in visual
stimuli such as symbols,
pictures, and designs.
Visual discrimination is measured by asking the subject to match (shapes), (letters), (letter sequences),
and (words).
	-Audrey Vernick</t>
      </text>
    </comment>
  </commentList>
</comments>
</file>

<file path=xl/comments12.xml><?xml version="1.0" encoding="utf-8"?>
<comments xmlns:r="http://schemas.openxmlformats.org/officeDocument/2006/relationships" xmlns="http://schemas.openxmlformats.org/spreadsheetml/2006/main">
  <authors>
    <author/>
  </authors>
  <commentList>
    <comment authorId="0" ref="A4">
      <text>
        <t xml:space="preserve">Social perception, attention and memory subtests, plus behavioral observations.
	-Audrey Vernick</t>
      </text>
    </comment>
    <comment authorId="0" ref="A11">
      <text>
        <t xml:space="preserve">This is a test administered to the parent or the caregiver in an interview format. It is used to assess individuals from birth to adulthood. It measures the personal and social skills an individual uses in daily situations in the domains of communication, daily living skills, and socialization. All Vineland-II forms aid in diagnosing and classifying intellectual and developmental disabilities and other disorders, such as autism, Asperger’s syndrome, and developmental delays. The scale includes 297 items that provide a very general assessment of adaptive behavior. Norm-referenced scoring is used.
	-Audrey Vernick</t>
      </text>
    </comment>
    <comment authorId="0" ref="A8">
      <text>
        <t xml:space="preserve">"Pragmatic language by definition (i.e., language use for social purposes) is hard to test, but the TOPL has done a good job assessing social language skills in a non-natural setting. You can get a pretty good picture of a student’s skills, which can be verified through an observation in a natural social setting. The TOPL does a good job assessing Theory of Mind and is good for goal setting.
We have found the TOPL particularly helpful to share at IEPs and team meetings as many schools do not typically administer this test. It gives everyone some insight into the student’s pragmatic language skills.
We have found that the directions can be challenging for students with auditory comprehension problems; but this in and of itself is informative. If a student has difficulty with the directions, he probably has difficulty in conversation with his peers."
http://dyslexiahelp.umich.edu/professionals/learn-about-dyslexia/diagnosing-dyslexia/tests/14-dyslexia-tests-clinicians-like/#gort
	-Audrey Vernick</t>
      </text>
    </comment>
    <comment authorId="0" ref="A3">
      <text>
        <t xml:space="preserve">This is a questionnaire that parents complete. 30 items assess the child in their natural environment. The questionnaire covers five key developmental areas: communication, gross motor, fine motor, problem solving, and personal-social. The questionnaire is administered individually in children between the ages of 4 and 60 months. Each test item uses a rating scale format where parents/caregivers observe a specific behavior in their child and then record whether it is present or not. Item scores are recorded in one of three ways: yes, sometimes, or not yet. These responses are then converted to point values, and a summary score and calculated for different areas (e.g., communication, fine motor, etc.) These scores are then compared to empirically derived cutoff scores. If a child falls below a given cutoff score then further diagnostic testing is recommended.
	-Audrey Vernick</t>
      </text>
    </comment>
    <comment authorId="0" ref="A10">
      <text>
        <t xml:space="preserve">The TOPS-3E: NU assesses a school-age child’s ability to integrate semantic and linguistic knowledge with reasoning ability by way of picture stimuli and verbal responses. It focuses on students’ linguistic ability to think and reason. 
During the test, the child is shown a string of pictures that deal with health, environment, learning, community, and family problems. The child is then asked about the pictures and is evaluated based on his or her responses and problem solving skills. 
Language competence is the verbal indicator of how a student’s language skills affect his ability to think, reason, problem solve, infer, classify, associate, predict, determine causes, sequence, and understand directions. The test focuses on a broad range of language-based thinking skills, including clarifying, analyzing, generating solutions, evaluating, and showing affective thinking.
While other tests may asses students’ thinking skills by tapping mathematical, spatial, or nonverbal potential, the TOPS-3E: NU measures discreet skills that form the foundation of language-based thinking, reasoning, and problem-solving ability.
Although the skills tested on the TOPS-3E: NU are necessary for developing social competence, it is not primarily a test of pragmatic or social language skills. Rather, it should be part of a battery of tests and observations used to assess pragmatic competence.
	-Audrey Vernick</t>
      </text>
    </comment>
    <comment authorId="0" ref="A9">
      <text>
        <t xml:space="preserve">Use the TOPS-2: Adolescent to determine how to help teens with language impairments related to the process of thinking, for whom making good decisions and solving problems appropriately may be difficult tasks.
Focuses on the following cognitive processes: understanding/comprehension, analysis, interpretation, self-regulation, evaluation, explanation, inference, insight, decision making, intent/purpose, problem solving, and acknowledgment.
Uses a natural context of problem-solving situations related to adolescent experiences: Making Inferences, Determining Solutions, Problem Solving, Interpreting Perspectives, and Transferring Insights.
	-Audrey Vernick</t>
      </text>
    </comment>
  </commentList>
</comments>
</file>

<file path=xl/comments13.xml><?xml version="1.0" encoding="utf-8"?>
<comments xmlns:r="http://schemas.openxmlformats.org/officeDocument/2006/relationships" xmlns="http://schemas.openxmlformats.org/spreadsheetml/2006/main">
  <authors>
    <author/>
  </authors>
  <commentList>
    <comment authorId="0" ref="A9">
      <text>
        <t xml:space="preserve">This projective technique presents situations of special concern to children. It consists of 10 animal pictures in a social context involving the child in conflict, identities, roles, family structures, and interpersonal interaction. The supplement (CAT-S) presents children with common family situations (i.e., prolonged illness, physical disability, mother's pregnancy, separation of parents).
Children who do not produce stories readily can manipulate these forms as a play technique. The CAT-H consists of human figures and situations that parallel the original CAT.
The Haworth Schedule of Adaptive Mechanisms in CAT Responses by Mary Haworth, PhD is designed to aid in qualitative evaluation of CAT stories. It can also be used to furnish a rough quantitative measure for making comparisons between subjects and groups. Also included: a summary of defenses, content of those most frequently used, and directions for scoring.
	-Audrey Vernick</t>
      </text>
    </comment>
    <comment authorId="0" ref="A18">
      <text>
        <t xml:space="preserve">The Preschool and Kindergarten Behavior Scales-Second Edition (PKBS-2) is a behavior rating scale designed for use with children ages 3 through 6 years. 
With 76 items on two separate scales, it provides an integrated and functional appraisal of the social skills and problem behaviors of young children. The scales can be completed by a variety of behavioral informants, such as parents, teachers, and other caregivers.
The Social Skills scale includes 34 items on 3 subscales:
- Social Cooperation
- Social Interaction 
- Social Independence 
The Problem Behavior scale includes 42 items on 2 subscales: 
- Externalizing Problems 
- Internalizing Problems. 
In addition, 5 supplementary problem behavior subscales are available for optional use.
	-Audrey Vernick</t>
      </text>
    </comment>
    <comment authorId="0" ref="A7">
      <text>
        <t xml:space="preserve">Designed for use in schools, mental health clinics, juvenile justice settings, and child welfare agencies, the Behavioral and Emotional Rating Scale- Second Edition (BERS-2) helps to measure the personal strengths and competencies of children ages 5-0 through 18-11.
The BERS-2 is a multi-modal assessment system that measures the child's behavior from three perspectives: the child (Youth Rating Scale), parent (Parent Rating Scale), and teacher or other professional (Teacher Rating Scale). The BERS-2 measures several aspects of a child's strength: interpersonal strength, involvement with family, intrapersonal strength, school functioning, affective strength, and career strength.
Information from the BERS-2 is useful in evaluating children for prereferral services, in placing children for specialized services, and in measuring the outcomes of services. The BERS-2 can identify children's individual behavior and emotional strengths and the areas in which individual strengths need to be developed.
	-Audrey Vernick</t>
      </text>
    </comment>
    <comment authorId="0" ref="A4">
      <text>
        <t xml:space="preserve">The Adaptive Behavior Diagnostic Scale (ABDS) is an interview-based rating scale that assesses the adaptive behavior of individuals between the ages of 2 through 21 years. The primary function of the ABDS is to establish the presence and the magnitude of adaptive behavior deficits. The ABDS scores are compatible with state and federal special education classification systems and consistent with the DSM-V and American Association on Intellectual and Developmental Disorders (AAIDD) definitions of intellectual disability. The ABDS may be used to assess the adaptive behavior of individuals with or suspected of having intellectual disability, autism spectrum disorder, learning disabilities, mental or behavioral health condition or other similar concerns.
The test yields reliable and valid scores for three adaptive behavior domains (Conceptual, Social, Practical), composed of 50 items each. Specific skill areas measured in the three domains and the overall composite score areas are:
- Conceptual Domain: Language, reading, writing, math, reasoning, knowledge, and memory.
- Social Domain: Empathy, social judgment, gullibility, communication skills, the ability to make and retain friendships, and similar interpersonal capabilities.
- Practical Domain: Self-management personal care, home living, community use, job responsibilities, money management, recreation, and organizing school and work tasks.
- Adaptive Behavior Index: A combination of the three domain scores results in a composite score called the Adaptive Behavior Index. This composite is the most reliable score that is generated from administering the ABDS.
	-Audrey Vernick</t>
      </text>
    </comment>
    <comment authorId="0" ref="A3">
      <text>
        <t xml:space="preserve">This assessment gives you a complete picture of adaptive skills across the life span. It is particularly useful for evaluating those with developmental delays, autism spectrum disorder, intellectual disability, learning disabilities, neuropsychological disorders, and sensory or physical impairments.
Use the ABAS-3 to:
- Assess adaptive skills
- Assist in diagnosing and classifying various developmental, learning, and behavioral disabilities and disorders
- Identify strengths and weaknesses
- Develop treatment plans and training goals
- Document and monitor progress over time
- Determine eligibility for services such as Social Security disability benefits, and evaluate capacity to live or work independently
- Facilitate research and program evaluation
	-Audrey Vernick</t>
      </text>
    </comment>
    <comment authorId="0" ref="A11">
      <text>
        <t xml:space="preserve">This criterion-referenced test measures specific skill levels in children and adults who have physical, intellectual, or sensory disabilities, including those with autism spectrum disorders. The DASH-3 is appropriate for people with mild, moderate, severe, or multiple disabling conditions.
The DASH-3 is composed of five scales that reveal whether and to what extent the individual demonstrates relevant skills in a developmental sequence.
Sensory–Motor Scale: Measures ability to receive and respond to environmental stimuli, and to move reflexively and voluntarily.
- Reflexes
- Gross Motor
- Sensory
- Hand Skills
- Language Scale
- Measures ability to understand and use communicative behaviors and purposeful language.
Nonsymbolic Communication Skills
- Expressive Language
- Receptive Language 
Social–Emotional Scale
- Measures awareness and understanding of self and others, including social skills.
Activities of Daily Living Scale: Measures self-sufficiency and personal independence.
- Feeding
- Dressing
- Toileting
- Home Routines
- Travel and Safety
- Academics Scale
- Measures ability to learn and use information related to concept formation, basic reading skills, and number skills.
Pre-academic Skills
- Academic Skills
- Flexible Administration
	-Audrey Vernick</t>
      </text>
    </comment>
    <comment authorId="0" ref="A22">
      <text>
        <t xml:space="preserve">The Scales of Independent Behavior-Revised (SIB-R) is a comprehensive, norm-referenced assessment of adaptive and maladaptive behaviour, designed to establish the type and amount of special assistance needed by people with disabilities. It provides a comprehensive assessment of 14 areas of adaptive behavior and 8 areas of problem behavior
	-Audrey Vernick</t>
      </text>
    </comment>
    <comment authorId="0" ref="A20">
      <text>
        <t xml:space="preserve">The TAT is a widely used projective test for the assessment of children and adults. It is designed to reveal an individual's perception of interpersonal relationships. Thirty-one picture cards serve as stimuli for stories and descriptions about relationships or social situations. Reveals an individual's drives, emotions, and conflicts.
	-Audrey Vernick</t>
      </text>
    </comment>
    <comment authorId="0" ref="A19">
      <text>
        <t xml:space="preserve">Assessing a student for emotional disturbance is a serious and complex task given the stigma of the label and the ambiguities of the federal definition. One way that school psychologists can be more confident in their assessment results is to cross validate data from different sources using the RIOT approach (Review, Interview, Observe, Test). Because each data collection process has advantages and limitations, using all four processes together allows for comprehensive assessment for emotional disturbance. Additionally, school psychologists should strongly consider a student’s strengths, cultural factors, and the interaction between the student and the environment in order to interpret assessment findings. This approach serves to tailor interventions regardless of diagnosis.
	-Audrey Vernick</t>
      </text>
    </comment>
    <comment authorId="0" ref="A14">
      <text>
        <t xml:space="preserve">DAP:SPED helps identify children and adolescents ages 6 to 17 who have emotional problems and require further evaluation. It has items that are used to rate the drawings of a man, a woman, and the self. 
It yields a standard T score that determines if further assessment is not indicated, indicated, or strongly indicated, and may be conducted individually or in a group.
	-Audrey Vernick</t>
      </text>
    </comment>
    <comment authorId="0" ref="A17">
      <text>
        <t xml:space="preserve">The Piers-Harris 3 measures self-concept in children, adolescents, and young adults, and identifies individuals who need further testing or treatment. 
Items reflecting bullying, social isolation, and body image have been added to better assess social acceptance and physical self-concept. 
Based on the individual’s own perceptions rather than the observations of parents or teachers, the test assesses self-concept and comprises 58 items and six domains:
- Behavioral Adjustment
- Freedom From Anxiety
- Happiness and Satisfaction
- Intellectual and School Status
- Physical Appearance and Attributes
- Social Acceptance
In addition, two validity scales identify biased responding and the tendency to answer randomly.
	-Audrey Vernick</t>
      </text>
    </comment>
    <comment authorId="0" ref="A10">
      <text>
        <t xml:space="preserve">The Conners Comprehensive Behavior Rating Scale is used to better understand certain behavioral, social, and academic issues in children between 6 and 18 years old. It is often used to help diagnose attention deficit hyperactivity disorder, or ADHD
	-Audrey Vernick</t>
      </text>
    </comment>
    <comment authorId="0" ref="A8">
      <text>
        <t xml:space="preserve">The Child Behavior Checklist (CBCL) is a checklist parents complete to detect emotional and behavioral problems in children and adolescents.
	-Audrey Vernick</t>
      </text>
    </comment>
    <comment authorId="0" ref="A15">
      <text>
        <t xml:space="preserve">Social perception, attention and memory subtests, plus behavioral observations.
	-Audrey Vernick</t>
      </text>
    </comment>
    <comment authorId="0" ref="A21">
      <text>
        <t xml:space="preserve">This is a test administered to the parent or the caregiver in an interview format. It is used to assess individuals from birth to adulthood. It measures the personal and social skills an individual uses in daily situations in the domains of communication, daily living skills, and socialization. All Vineland-II forms aid in diagnosing and classifying intellectual and developmental disabilities and other disorders, such as autism, Asperger’s syndrome, and developmental delays. The scale includes 297 items that provide a very general assessment of adaptive behavior. Norm-referenced scoring is used.
	-Audrey Vernick</t>
      </text>
    </comment>
    <comment authorId="0" ref="A6">
      <text>
        <t xml:space="preserve">BASC-3 uses rating scales and forms to provide a picture of a child's or adolescent’s behavior and emotions.
- Differentiate between hyperactivity and attention problems
- Identify behavior problems as required by IDEA, and for developing FBAs, BIPs, and IEPs.
	-Audrey Vernick</t>
      </text>
    </comment>
    <comment authorId="0" ref="A5">
      <text>
        <t xml:space="preserve">Battelle Developmental Inventory, Second Edition Normative Update (BDI-2 NU) is an early childhood instrument based on the concepts of developmental milestones. As a child develops, he or she typically attains critical skills and behaviors sequentially from simple to complex. BDI-2 NU helps measure a child's progress along this developmental continuum by both global domains and discrete skill sets. BDI-2 NU is aligned to the three OSEP Early Childhood Outcomes, as well as the Head Start Child Outcomes. It can be used to meet the federal reporting requirements across Part C, Part B/619, and Head Start programs. The BDI-2 NU includes re-weighted normative data based on 2015 U.S. Census data projections to meet federal requirements for eligibility.
	-Audrey Vernick</t>
      </text>
    </comment>
    <comment authorId="0" ref="A2">
      <text>
        <t xml:space="preserve">FUNCTIONAL BEHAVIOR  - Examines the purpose/reason for behaviors displayed by children with cognitive or communication disabilities and common behavioral challenges.      Can help to determine whether the child’s behavior substantially limits their ability to learn
EDUCATIONALLY RELATED MENTAL HEALTH - ensure that this assessment is conducted by someone who can determine mental health needs (classroom teacher or administrator would not necessarily have that expertise). This is generally conducted by the school district psychologist,
however a neuropsychological evaluation can pinpoint areas of deficiency and help identify the necessary strategies. A neuropsychologist may also be able to provide a specific diagnosis.
	-Audrey Vernick</t>
      </text>
    </comment>
    <comment authorId="0" ref="A12">
      <text>
        <t xml:space="preserve">This test was developed to aid in the identification of young children ages 3- 6 with delays in five areas: cognitive/basic concepts, language, motor, self-help, and social-emotional. During the test, the child is observed for nine specific behaviors, including willingness and attention level. The test can be administered in different settings, and includes a parent questionnaire. DIAL-3, also available in Spanish, is normed in both languages.
	-Audrey Vernick</t>
      </text>
    </comment>
  </commentList>
</comments>
</file>

<file path=xl/comments14.xml><?xml version="1.0" encoding="utf-8"?>
<comments xmlns:r="http://schemas.openxmlformats.org/officeDocument/2006/relationships" xmlns="http://schemas.openxmlformats.org/spreadsheetml/2006/main">
  <authors>
    <author/>
  </authors>
  <commentList>
    <comment authorId="0" ref="B7">
      <text>
        <t xml:space="preserve">Medical release of information - you can choose to limit the information and how it is communicated - what kind of healthcare access/release to speak to doctors, etc.
	-Audrey Vernick</t>
      </text>
    </comment>
    <comment authorId="0" ref="A6">
      <text>
        <t xml:space="preserve">If the child has epilepsy or a shunt, A nurse needs to be part of the IEP team and address medical needs at school.
The child may need a dedicated nurse and/or a dedicated 1:1 aide. It all depends on the unique needs of the child, which must be assessed.
	-Audrey Vernick</t>
      </text>
    </comment>
    <comment authorId="0" ref="B6">
      <text>
        <t xml:space="preserve">Medical release of information - you can choose to limit the information and how it is communicated - what kind of healthcare access/release to speak to doctors, etc.
	-Audrey Vernick</t>
      </text>
    </comment>
    <comment authorId="0" ref="A2">
      <text>
        <t xml:space="preserve">IDEA provides for “Medical services for diagnostic or evaluation purposes - medical services provided by a licensed physician to determine a child’s medically related disability that results in the child’s need for special education and related services 34 CFR § 300.34 (c)(5)”
The related service definition only includes medical services that are “for diagnostic and evaluation purposes only.” Other medical services are beyond the scope of IDEA related services.
For example, a school district was required to pursue medical services for diagnostic and evaluation services for a student whose unmet mental health needs were interfering with his academic and interpersonal success. Conversely, monitoring medication typically has been regarded as a medical service that goes beyond diagnosis and evaluation, and therefore excluded from a school’s responsibility.
	-Audrey Vernick</t>
      </text>
    </comment>
  </commentList>
</comments>
</file>

<file path=xl/comments15.xml><?xml version="1.0" encoding="utf-8"?>
<comments xmlns:r="http://schemas.openxmlformats.org/officeDocument/2006/relationships" xmlns="http://schemas.openxmlformats.org/spreadsheetml/2006/main">
  <authors>
    <author/>
  </authors>
  <commentList>
    <comment authorId="0" ref="A23">
      <text>
        <t xml:space="preserve">This criterion-referenced test measures specific skill levels in children and adults who have physical, intellectual, or sensory disabilities, including those with autism spectrum disorders. The DASH-3 is appropriate for people with mild, moderate, severe, or multiple disabling conditions.
The DASH-3 is composed of five scales that reveal whether and to what extent the individual demonstrates relevant skills in a developmental sequence.
Sensory–Motor Scale: Measures ability to receive and respond to environmental stimuli, and to move reflexively and voluntarily.
- Reflexes
- Gross Motor
- Sensory
- Hand Skills
- Language Scale
- Measures ability to understand and use communicative behaviors and purposeful language.
Nonsymbolic Communication Skills
- Expressive Language
- Receptive Language 
Social–Emotional Scale
- Measures awareness and understanding of self and others, including social skills.
Activities of Daily Living Scale: Measures self-sufficiency and personal independence.
- Feeding
- Dressing
- Toileting
- Home Routines
- Travel and Safety
- Academics Scale
- Measures ability to learn and use information related to concept formation, basic reading skills, and number skills.
Pre-academic Skills
- Academic Skills
- Flexible Administration
	-Audrey Vernick</t>
      </text>
    </comment>
  </commentList>
</comments>
</file>

<file path=xl/comments2.xml><?xml version="1.0" encoding="utf-8"?>
<comments xmlns:r="http://schemas.openxmlformats.org/officeDocument/2006/relationships" xmlns="http://schemas.openxmlformats.org/spreadsheetml/2006/main">
  <authors>
    <author/>
  </authors>
  <commentList>
    <comment authorId="0" ref="A8">
      <text>
        <t xml:space="preserve">Assess executive functioning/attention, language, memory/learning, sensorimotor functioning, visuospatial processing, social perception.
	-Audrey Vernick</t>
      </text>
    </comment>
    <comment authorId="0" ref="A13">
      <text>
        <t xml:space="preserve">This tests a child’s reasoning and thinking abilities for everyday events. It is given to children ages 6–13. During the test, the child is shown a string of pictures that deal with health, environment, learning, community, and family problems. The child is then asked about the pictures and is evaluated based on his or her responses and problem solving skills.
	-Audrey Vernick</t>
      </text>
    </comment>
    <comment authorId="0" ref="A11">
      <text>
        <t xml:space="preserve">The Ross Information Processing Assessment has reliability and validity studies performed on individuals with traumatic brain injury (TBI).
The RIPA-2 enables the examiner to quantify cognitive-linguistic deficits, determine severity levels for each skill area, and develop rehabilitation goals and objectives. The RIPA-2 provides quantifiable data for profiling 10 key areas basic to communicative and cognitive functioning:
Immediate Memory
Recent Memory
Temporal Orientation (Recent Memory)
Temporal Orientation (Remote Memory)
Spatial Orientation
Orientation to Environment
Recall of General Information
Problem Solving and Abstract Reasoning
Organization
Auditory Processing and Retention
	-Audrey Vernick</t>
      </text>
    </comment>
    <comment authorId="0" ref="A15">
      <text>
        <t xml:space="preserve">The Wisconsin Card Sorting Test (WCST) is a neuropsychological test of "set-shifting", i.e. the ability to display flexibility in the face of changing schedules of reinforcement.
Used primarily to assess perseveration and abstract thinking, the WCST is also considered a measure of executive function because of its reported sensitivity to frontal lobe dysfunction. As such, the WCST allows you to assess your client’s strategic planning; organized searching; and ability to utilize environmental feedback to shift cognitive sets, direct behavior toward achieving a goal, and modulate impulsive responding.
Completion of the WCST requires the ability to develop and maintain an appropriate problem-solving strategy across changing stimulus conditions in order to achieve a future goal.
Unlike other measures of abstraction, the WCST provides objective measures of overall success and identifies particular sources of difficulty on the task (e.g., inefficient initial conceptualization, perseveration, failure to maintain a cognitive set, inefficient learning across stages of the test).
When used with more comprehensive ability testing, the WCST is helpful in discriminating frontal from nonfrontal lesions.
	-Audrey Vernick</t>
      </text>
    </comment>
    <comment authorId="0" ref="A14">
      <text>
        <t xml:space="preserve">The Stroop Color and Word Test (SCWT) is a neuropsychological test extensively used to assess the ability to inhibit cognitive interference that occurs when the processing of a specific stimulus feature impedes the simultaneous processing of a second stimulus attribute, well-known as the Stroop Effect.
	-Audrey Vernick</t>
      </text>
    </comment>
    <comment authorId="0" ref="A12">
      <text>
        <t xml:space="preserve">Uses a natural context of problem-solving situations to assess critical thinking abilities based on students’ language strategies using logic and experience.
The TOPS-2:A is comprised of five subtests (18 written passages) that assess a student’s performance in five decision-making skill areas. The subtests require the student to pay careful attention to, process, and think about what they hear and read; think about problems with a purpose in mind; resist the urge to be impulsive; and express answers verbally.
Subtest A: Making Inferences — The student is asked to give a logical explanation about a situation, combining what he or she knows or can see with previous experience/background information. Students who do well on this subtest make plausible inferences, predictions, or interpretations.
Subtest B: Determining Solutions — The student is asked to provide a logical solution for some aspect of a situation presented in a passage.
Subtest C: Problem Solving — This subtest requires a student to recognize the problem, think of alternative solutions, evaluate the options, and state an appropriate solution for a given situation. It also includes stating how to avoid specific problems.
Subtest D: Interpreting Perspectives — A student who does well on this subtest will evaluate other points of view to make a conclusion.
Subtest E: Transferring Insights — The student is asked to compare analogous situations by using information stated in the passage.
	-Audrey Vernick</t>
      </text>
    </comment>
    <comment authorId="0" ref="A5">
      <text>
        <t xml:space="preserve">"Verbal fluency tests, and in particular initial letter fluency, are widely used as tests of executive dysfunction. Initial letter fluency, also referred to as the Controlled Oral Word Association Test (COWAT), requires the generation of words from initial letters (normally F, A and S) under time constraints, normally 60 seconds per letter (Benton &amp; Hamsher 1978). Fluency tests are reliable, quick to administer and even patients with quite severe deficits can understand the task requirements. In an area replete with failures to replicate, studies of initial letter fluency have been remarkably consistent in demonstrating impaired fluency following left or bilateral frontal lobe damage." 
https://www.sciencedirect.com/topics/medicine-and-dentistry/controlled-oral-word-association-test
	-Audrey Vernick</t>
      </text>
    </comment>
    <comment authorId="0" ref="A8">
      <text>
        <t xml:space="preserve">Number recall and Word Order. difficulty with short-term auditory rote memory skills. Note: this may be due to central auditory processing challenges.
	-Audrey Vernick</t>
      </text>
    </comment>
    <comment authorId="0" ref="A6">
      <text>
        <t xml:space="preserve">D-KEFS assesses the key components of executive functions believed to be mediated primarily by the frontal lobe. With nine stand-alone tests, D-KEFS allows examiners to comprehensively assess the key components of executive functions within verbal and spatial modalities. 
Determine how deficits in abstract, creative thinking may impact daily life.
	-Audrey Vernick</t>
      </text>
    </comment>
    <comment authorId="0" ref="A4">
      <text>
        <t xml:space="preserve">A task-oriented assessment of attention-related problems in individuals aged 8 years and older. (Attention, Working Memory, and Executive Functioning)
	-Audrey Vernick</t>
      </text>
    </comment>
    <comment authorId="0" ref="E2">
      <text>
        <t xml:space="preserve">the ability to temporarily suspend information while simultaneously learning new information.
	-Audrey Vernick</t>
      </text>
    </comment>
    <comment authorId="0" ref="D2">
      <text>
        <t xml:space="preserve">the ability to self-monitor and guide performance on a given problem solving task; attending; Distractibility
	-Audrey Vernick</t>
      </text>
    </comment>
    <comment authorId="0" ref="C2">
      <text>
        <t xml:space="preserve">sustaining attention to tasks; persisting during tasks
	-Audrey Vernick</t>
      </text>
    </comment>
  </commentList>
</comments>
</file>

<file path=xl/comments3.xml><?xml version="1.0" encoding="utf-8"?>
<comments xmlns:r="http://schemas.openxmlformats.org/officeDocument/2006/relationships" xmlns="http://schemas.openxmlformats.org/spreadsheetml/2006/main">
  <authors>
    <author/>
  </authors>
  <commentList>
    <comment authorId="0" ref="A6">
      <text>
        <t xml:space="preserve">The Woodcock-Johnson® IV (WJ IV) system is structured to create comprehensive cognitive, achievement, and oral language batteries that can be used in conjunction with one another or as stand alone batteries. All WJ IV batteries may be used within examinees aged 2-90+, and a typical administration requires only 5 - 10 minutes per subtest.
This assessment measures individual academic achievement in reading, mathematics, written language, and knowledge. Testing can begin at 2 years of age and proceed through adulthood (2–90+). The test consists of questions that are read aloud by the examiner. The individual then responds to the question either verbally or by writing. Norm-referenced scoring is used.
	-Audrey Vernick</t>
      </text>
    </comment>
    <comment authorId="0" ref="G2">
      <text>
        <t xml:space="preserve">Acquired knowledge (academic knowledge/ educational achievement)
	-Audrey Vernick</t>
      </text>
    </comment>
    <comment authorId="0" ref="A1">
      <text>
        <t xml:space="preserve">This assessment measures individual academic achievement in reading, mathematics, written language, and knowledge. Testing can begin at 2 years of age and proceed through adulthood (2–90+). The test consists of questions that are read aloud by the examiner. The individual then responds to the question either verbally or by writing. Norm-referenced scoring is used.
	-Audrey Vernick</t>
      </text>
    </comment>
    <comment authorId="0" ref="A4">
      <text>
        <t xml:space="preserve">This is an individually-administered battery used to assess the achievement of individuals ages 4 through adulthood. It provides composite scores in four domains of educational achievement: reading, mathematics, written language, and oral language. It is used to make meaningful comparisons between achievement and ability performance, therefore noting if there is any discrepancy between them. Norm-referenced scoring is used, either based on age or grade.
	-Audrey Vernick</t>
      </text>
    </comment>
    <comment authorId="0" ref="A3">
      <text>
        <t xml:space="preserve">The KTEA-II provides scores for academic achievement in reading, mathematics, written language, and oral language composite areas, as well as several reading-related skills. This is an individually-administered test for children ages 4–25. Age and grade-standard scores can be calculated. The achievement scale is a scale that tests the ability of the child to use applied skills learned through home or school.
	-Audrey Vernick</t>
      </text>
    </comment>
    <comment authorId="0" ref="A5">
      <text>
        <t xml:space="preserve">The WRAT-Expanded is a comprehensive battery of norm referenced achievement tests designed to assess the core domains of reading and mathematics.
	-Audrey Vernick</t>
      </text>
    </comment>
  </commentList>
</comments>
</file>

<file path=xl/comments4.xml><?xml version="1.0" encoding="utf-8"?>
<comments xmlns:r="http://schemas.openxmlformats.org/officeDocument/2006/relationships" xmlns="http://schemas.openxmlformats.org/spreadsheetml/2006/main">
  <authors>
    <author/>
  </authors>
  <commentList>
    <comment authorId="0" ref="A20">
      <text>
        <t xml:space="preserve">In this assessment, the subject is asked to solve problems of varying difficulty levels. As the subject
works through problems, the subject is asked to talk aloud, explaining their thought process. The examiner asked questions to get a clearer idea of their computation and problem solving strategies.
	-Audrey Vernick</t>
      </text>
    </comment>
    <comment authorId="0" ref="A5">
      <text>
        <t xml:space="preserve">The Comprehensive Inventory of Basic Skills II includes two volumes—one for Reading/ELA, one for Mathematics—and consists of nearly 400 criterion-referenced assessments and grade-level placement tests intended for students in Grades K–9. The Reading/ELA content includes fluency assessments, and the Mathematics content is based on NCTM focal points. Assessments align to many state and national standards, including the College and Career Readiness Standards. The CIBS II supports educators in pinpointing PLOP and PLAAFP, providing ongoing assessment, monitoring progress, and writing measurable objectives for IEPs. Examiners use one CIBS II Record Book per student.
	-Audrey Vernick</t>
      </text>
    </comment>
    <comment authorId="0" ref="K2">
      <text>
        <t xml:space="preserve">completing number sequences by identifying the missing number
	-Audrey Vernick</t>
      </text>
    </comment>
    <comment authorId="0" ref="L2">
      <text>
        <t xml:space="preserve">tell time, work with money, or measure length, volume, area
	-Audrey Vernick</t>
      </text>
    </comment>
    <comment authorId="0" ref="E2">
      <text>
        <t xml:space="preserve">Computation is assessed with paper and pencil tasks in which the subject has to solve math
computation problems: addition, subtraction, multiplication, division; Fractions, decimals, percentages; oral or written math problems, interpret graphs, complete pattern, estimate quantities; advanced calculations - algebra, geometry, calculus.
	-Audrey Vernick</t>
      </text>
    </comment>
    <comment authorId="0" ref="A10">
      <text>
        <t xml:space="preserve">The MFaCTS-S can be used to obtain a snapshot of math fluency and calculation skills or to measure progress for individual students or groups at the secondary level.
	-Audrey Vernick</t>
      </text>
    </comment>
    <comment authorId="0" ref="A11">
      <text>
        <t xml:space="preserve">The MFaCTS-E is designed to evaluate and track progress in math fluency and calculation skills appropriate to grades 1 through 5.
	-Audrey Vernick</t>
      </text>
    </comment>
    <comment authorId="0" ref="A14">
      <text>
        <t xml:space="preserve">The TOMA-3 assesses major skill areas of math, as well as the student's attitude toward math. This new edition features updated norms and expanded reliability and validity statistics.
	-Audrey Vernick</t>
      </text>
    </comment>
    <comment authorId="0" ref="A13">
      <text>
        <t xml:space="preserve">The TEMA-3 measures informal and formal concepts in numbering skills, number-comparison facility, numeral literacy, mastery of number facts, calculation skills, and understanding of concepts.
	-Audrey Vernick</t>
      </text>
    </comment>
    <comment authorId="0" ref="A7">
      <text>
        <t xml:space="preserve">The FAM is a comprehensive test of mathematics designed to examine the underlying neurodevelopmental processes that support the acquisition of proficient math skills.  It is based on a neuropsychological paradigm which posits that multiple neural pathways underscore cognitive processes used in mathematical problem solving. The FAM can be useful not only in determining whether the student has a general math learning disability (MLD) but also for identifying the specific subtype of dyscalculia, which can inform decisions about intervention. The FAM can explain why a student struggles in math, from a neurodevelopment viewpoint.
	-Audrey Vernick</t>
      </text>
    </comment>
    <comment authorId="0" ref="I2">
      <text>
        <t xml:space="preserve">Assess math problem solving and applications, involving a variety of story problems, oral or written math problems,  measurement, time, and money, interpret graphs, complete pattern, estimate quantities.
Measures your child’s ability to understand quantitative relationships and set up a computation to solve a word problem.
	-Audrey Vernick</t>
      </text>
    </comment>
    <comment authorId="0" ref="H2">
      <text>
        <t xml:space="preserve">Your child’s ability to do math problems in her head. This is also known as mental math.
	-Audrey Vernick</t>
      </text>
    </comment>
    <comment authorId="0" ref="D2">
      <text>
        <t xml:space="preserve">Fluency - be able to perform math computations while being timed.
What is the child's ability to call up math facts, like 3 × 3 = 9, quickly and accurately?
	-Audrey Vernick</t>
      </text>
    </comment>
    <comment authorId="0" ref="F2">
      <text>
        <t xml:space="preserve">What is the child's ability to do math operations efficiently and accurately?
	-Audrey Vernick</t>
      </text>
    </comment>
    <comment authorId="0" ref="A2">
      <text>
        <t xml:space="preserve">Ability to perform arithmetic computations and to solve problems involving mathematical concepts and reasoning.
	-Audrey Vernick</t>
      </text>
    </comment>
  </commentList>
</comments>
</file>

<file path=xl/comments5.xml><?xml version="1.0" encoding="utf-8"?>
<comments xmlns:r="http://schemas.openxmlformats.org/officeDocument/2006/relationships" xmlns="http://schemas.openxmlformats.org/spreadsheetml/2006/main">
  <authors>
    <author/>
  </authors>
  <commentList>
    <comment authorId="0" ref="A9">
      <text>
        <t xml:space="preserve">Designed for children who are reading at first- through fifth-grade levels, the DST provides a diagnostic profile of the decoding skills that are essential to reading comprehension.
Subtest I, Basal Vocabulary, measures the ability to recognize words taught in most basal reading programs.
Subtest II, Phonic Patterns, assesses the ability to decode words using letter-sound correspondence. The examinee’s response to both real and nonsense words shows you how well he or she can apply known phonic patterns to decode unknown words.
Subtest III, Contextual Decoding, presents story passages that correspond to first- through fifth-grade reading levels. It assesses the effect of context on decoding skills. And it measures comprehension, reading rate, and error rate.
These scores give you a variety of useful information, including:
- Reading achievement level
- Frustration level
- Phonic pattern knowledge
- Phonic decoding deficiencies
- The effect of context on the child’s word recognition and decoding skills
- Oral fluency at various reading levels
- Oral reading errors
	-Audrey Vernick</t>
      </text>
    </comment>
    <comment authorId="0" ref="A35">
      <text>
        <t xml:space="preserve">The RAVLT is widely used to evaluate verbal learning and memory, including proactive inhibition, retroactive inhibition, retention, encoding versus retrieval, and subjective organization.
	-Audrey Vernick</t>
      </text>
    </comment>
    <comment authorId="0" ref="A26">
      <text>
        <t xml:space="preserve">The NEPSY® Second Edition allows clinicians to create tailored assessments across six domains, specific to a child's situation. NEPSY®-II results provide information relating to typical childhood disorders, enabling accurate diagnosis and intervention planning for success in school and at home.
Can aid in the diagnosis of a reading disorder.
	-Audrey Vernick</t>
      </text>
    </comment>
    <comment authorId="0" ref="A10">
      <text>
        <t xml:space="preserve">The Detroit Tests of Learning Abilities–Fifth Edition (DTLA-5) is the oldest of the tests of specific cognitive abilities. The test includes 12 subtests: Humanities/Social Studies, Science/Mathematics, Word Opposites, Word Associations, Geometric Matrices, Geometric Sequences, Sentence Imitation, Word Span, Design Reproduction, Reversed Letters, Trail Making, and Rapid Naming. The results of the subtests can be combined to form 9 composites. Six of these composites represent different cognitive subdomains (Acquired Knowledge, Verbal Comprehension, Nonverbal Problem Solving, Verbal Memory, Nonverbal Memory, and Processing Speed); two of these composites represent larger, important cognitive domains (Reasoning Ability and Processing Ability). One global composite is formed by combining the results of all 12 of the DTLA-5 subtests and represents general cognitive ability. Examiners can administer the subtests from one or both of the DTLA-5 domains, depending on the purpose of the evaluation.
	-Audrey Vernick</t>
      </text>
    </comment>
    <comment authorId="0" ref="A44">
      <text>
        <t xml:space="preserve">Semantic reasoning is the process by which new words are learned and retrieved from one's lexicon through analysis of multiple images that convey various contexts of the word's meaning.
The TOSR assesses breadth (the number of lexical entries one has) and depth (the extent of semantic representation for each known word) of vocabulary knowledge without taxing expressive language skills, providing an important new resource for individuals assessing children with possible language and literacy deficits. Breadth and depth are both important for literacy. Breadth is related to early decoding, and depth to later comprehension.
The TOSR assesses three narrow abilities defined in the Cattell-Horn-Carroll (CHC) theory of cognitive abilities:
- Lexical Knowledge (VL): The extent of vocabulary that can be understood in terms of correct word meanings
- Induction (I): The ability to discover the underlying characteristic that governs a problem or a set of materials
- General Sequential Reasoning (RG): The ability to start with stated rules, premises, or conditions, and to engage in one or more steps to reach a solution to a novel problem
	-Audrey Vernick</t>
      </text>
    </comment>
    <comment authorId="0" ref="A22">
      <text>
        <t xml:space="preserve">The LAC-3 is a norm-referenced assessment that measures an individual's ability to perceive and conceptualize speech sounds using a visual medium. Because of the importance of these auditory skills to reading, the results are helpful for speech-language pathologists, special educators, and reading specialists.
The LAC-3 also measures the cognitive ability to distinguish and manipulate sounds, which success in reading and spelling requires. This third edition of the LAC has been improved considerably. Three categories of items that relate to multisyllabic processing have been added. 
"Discrimination for sounds and sound sequences" is measured by asking the subject to use colored blocks to represent sound sequences such as /m/ /l/ /m/. The subject is asked to manipulate colored blocks to represent changes in sequence of sounds in nonsense words.
	-Audrey Vernick</t>
      </text>
    </comment>
    <comment authorId="0" ref="A37">
      <text>
        <t xml:space="preserve">Structural Analysis: The subject is asked to create multisyllable words by selecting from lists of prefixes, roots, and
affixes.
On a different measure of comprehension of single words (reading vocabulary) the subject is asked to read words and then select an appropriate picture, synonym, or definition from among several choices.
	-Audrey Vernick</t>
      </text>
    </comment>
    <comment authorId="0" ref="A12">
      <text>
        <t xml:space="preserve">Silent comprehension of paragraphs and longer units is assessed by having the subject read graded
selections and then answer a series of questions.
	-Audrey Vernick</t>
      </text>
    </comment>
    <comment authorId="0" ref="A16">
      <text>
        <t xml:space="preserve">Knowledge of irregular or sight words is assessed by asking the subject to read a word list that contains
words that cannot be decoded phonetically.
	-Audrey Vernick</t>
      </text>
    </comment>
    <comment authorId="0" ref="A49">
      <text>
        <t xml:space="preserve">WIAT - Basic Reading
A general test of decoding in which the subject is asked to read a graded list of words aloud.
WIAT - Reading Comprehension
A test of reading comprehension in which the subject is asked to answer questions about short passages
	-Audrey Vernick</t>
      </text>
    </comment>
    <comment authorId="0" ref="A27">
      <text>
        <t xml:space="preserve">The OWLS-II assesses written language on two scales, Reading Comprehension and Written Expression, both for ages 5 to 21. By pinpointing the basis for deficits in reading and writing skills, the RC/WE Scales help assess language-based learning disabilities.
	-Audrey Vernick</t>
      </text>
    </comment>
    <comment authorId="0" ref="A5">
      <text>
        <t xml:space="preserve">The Comprehensive Inventory of Basic Skills II includes two volumes—one for Reading/ELA, one for Mathematics—and consists of nearly 400 criterion-referenced assessments and grade-level placement tests intended for students in Grades K–9. The Reading/ELA content includes fluency assessments, and the Mathematics content is based on NCTM focal points. Assessments align to many state and national standards, including the College and Career Readiness Standards. The CIBS II supports educators in pinpointing PLOP and PLAAFP, providing ongoing assessment, monitoring progress, and writing measurable objectives for IEPs. Examiners use one CIBS II Record Book per student.
	-Audrey Vernick</t>
      </text>
    </comment>
    <comment authorId="0" ref="A25">
      <text>
        <t xml:space="preserve">This test assesses student achievement in vocabulary, comprehension and reading rate to aid in placement of high school and college students, and to identify those with reading problems. It can also be used to measure progress achieved from educational interventions. 
- The vocabulary section focuses on commonly-needed words from high school and college classrooms,.
- The comprehension passages are drawn from widely-used college and high school texts. 
- General Reading Ability composite is derived by combining index scores from the Vocabulary and Comprehension subtests to achieve a stronger and more reliable index of overall reading ability.
- The Reading Rate Supplemental Subtest score is obtained by requesting that students record in the margin the number that corresponds to the last sentence they were reading in Passage 1 of the Comprehension subtest after exactly 1 minute. Students are instructed to read at their normal rate, neither faster nor slower than usual.
National norms for high schools, and two- and four-year colleges are used, and the test takes 35 minutes to administer, with an option for the extended time administration of 56 minutes.
	-Audrey Vernick</t>
      </text>
    </comment>
    <comment authorId="0" ref="A58">
      <text>
        <t xml:space="preserve">This test has new stimulus items taken from age-appropriate classroom curriculum to test the words students need to know. There are six subtests: associations, synonyms, semantic absurdities, antonyms, definitions, and flexible word use. It is administered to children 12-17 years old.
	-Audrey Vernick
"Like the CASL, the Word Test is good for assessing higher-level semantic skills. We particularly like the multiple meanings subtest. We also find this test helpful when setting goals." 
http://dyslexiahelp.umich.edu/professionals/learn-about-dyslexia/diagnosing-dyslexia/tests/14-dyslexia-tests-clinicians-like/#gort
	-Audrey Vernick</t>
      </text>
    </comment>
    <comment authorId="0" ref="A19">
      <text>
        <t xml:space="preserve">This assessment tests the child’s ability to comprehend while reading silently. The GSRT consists of two parallel forms, each with 13 paragraphs (stories). Each story is followed by five multiple-choice questions designed to assess comprehension of unfamiliar reading material. The assessment can be used to help children whose reading comprehension is behind peers. The test is administered to children ages 7–25. Each form yields raw scores, grade equivalents, age equivalents, percentiles, and a Silent Reading Quotient.
	-Audrey Vernick
"We like that there is a silent measure of reading to compare with an oral measure on the GSRT. The student is allowed to look back at a passage to answer a question, which may inflate her scores. On the other hand, it is good to know whether or not she is using this strategy. Given that so many individuals with reading disability and dyslexia are slow readers, we like to add on an informal measure of timed silent reading. The comprehension questions require more inferences than the GORT and they can give insight into higher level skills."
http://dyslexiahelp.umich.edu/professionals/learn-about-dyslexia/diagnosing-dyslexia/tests/14-dyslexia-tests-clinicians-like/#gort
	-Audrey Vernick</t>
      </text>
    </comment>
    <comment authorId="0" ref="A57">
      <text>
        <t xml:space="preserve">This test investigates the child’s understanding of word relationships and how he/she stores, recalls, and uses vocabulary. The results can be used to coordinate therapy and classroom objectives. The test is made of six subtests, including associations, synonyms, semantic absurdities, antonyms, definitions, and flexible word use. It is administered to children 6-11 years old.
	-Audrey Vernick
"Like the CASL, the Word Test is good for assessing higher-level semantic skills. We particularly like the multiple meanings subtest. We also find this test helpful when setting goals." 
http://dyslexiahelp.umich.edu/professionals/learn-about-dyslexia/diagnosing-dyslexia/tests/14-dyslexia-tests-clinicians-like/#gort
	-Audrey Vernick</t>
      </text>
    </comment>
    <comment authorId="0" ref="A11">
      <text>
        <t xml:space="preserve">The DAR test is given to ages 5-adult to measure students’ strengths and weaknesses in key areas of student learning with reading, including print awareness, phonological awareness, letters and sounds, word recognition, word analysis, oral reading accuracy and fluency, silent reading comprehension, spelling, and word meaning. The DAR was developed for classroom use, as well as for reading specialists, special education teachers, and other professionals to help students read better, but no special requirements are needed for administration. The test is scored simultaneously with administration and DAR ScoringPro, and the test is untimed, generally encompassing about 40 minutes; there are two forms to allow progress measurement with pre- and post-measurement. The Trial Teaching Strategies program is an online resource meant to accompany the DAR test. It provides short lessons that address the student’s strengths and weaknesses from the test. The student or professional can log in and input the DAR results to obtain learning strategies.
Florence G. Roswell, Florence G., Chall, Jeanne S., Curtis, Mary E. &amp; Kearns, Gail. (2005). The Diagnostic Assessments of Reading. Chicago, IL: Riverside Publishing. (2006) Trial Teach Strategies.
	-Audrey Vernick</t>
      </text>
    </comment>
    <comment authorId="0" ref="A29">
      <text>
        <t xml:space="preserve">This phonemic awareness assessment measures different aspects of phonemic awareness, such as rhyme choice, rhyme supply, onset and rime blending, phoneme blending, phoneme segmentation. This formative assessment also explains the appropriate use of each of the five phonemic aspects, depending on the child’s needs.
	-Audrey Vernick</t>
      </text>
    </comment>
    <comment authorId="0" ref="A52">
      <text>
        <t xml:space="preserve">Measures and monitors fundamental reading, spelling, and math skills. 
The WRAT5 provides derived scores and interpretive information for four subtests:
Word Reading measures untimed letter identification and word recognition. The examinee reads aloud a list of letters/words.
Sentence Comprehension measures the ability to identify the meaning of words and to comprehend the ideas and information in a sentence using an untimed modified cloze procedure. Each item requires the examinee to read (aloud or silently) a sentence with a word missing, and then say the word that best completes the sentence.
Spelling measures an individual's ability to write letters and words from dictation without a time limit.
Math Computation measures an individual's ability to count, identify numbers, solve simple oral math problems, and calculate written math problems with a time limit. Problems are presented in a range of domains, including arithmetic, algebra, geometry, and advanced operations.
A Reading Composite score is created by combining the Word Reading and Sentence Comprehension standard scores.
	-Audrey Vernick</t>
      </text>
    </comment>
    <comment authorId="0" ref="A48">
      <text>
        <t xml:space="preserve">delivers an estimation of a student's general intellectual ability by measuring the verbal, nonverbal, and general cognition of individuals from 6 to 89 years of age.
	-Audrey Vernick</t>
      </text>
    </comment>
    <comment authorId="0" ref="A39">
      <text>
        <t xml:space="preserve">Core Indexes include Verbal Memory, Nonverbal Memory, and Composite Memory. Supplementary Indexes include Verbal Delayed Recall, Learning, Attention and Concentration, Sequential Memory, Free Recall, and Associative Recall. Includes standardized or scaled scores and percentiles.
	-Audrey Vernick</t>
      </text>
    </comment>
    <comment authorId="0" ref="A38">
      <text>
        <t xml:space="preserve">Assesses both oral and written language and the role of memory in how students perform.
	-Audrey Vernick</t>
      </text>
    </comment>
    <comment authorId="0" ref="A30">
      <text>
        <t xml:space="preserve">Can be used to diagnose dysgraphia, dyslexia, oral and written language disability.
	-Audrey Vernick</t>
      </text>
    </comment>
    <comment authorId="0" ref="A4">
      <text>
        <t xml:space="preserve">Evaluates a child’s acquisition of basic concepts nonverbally. The tested areas are strongly related to cognitive and language development as well as early childhood academic achievement.
Assesses awareness of Color, Shapes, Sizes/Comparisons, Texture/Material, Letters/Sounds, Numbers/Counting, Quantity, Direction/Position, Self-/Social Awareness, and Time/Sequence.
	-Audrey Vernick</t>
      </text>
    </comment>
    <comment authorId="0" ref="A3">
      <text>
        <t xml:space="preserve">Verbal response test of a child’s basic concepts skills expressively; helps determine cognitive and language development, for assessing childhood academic achievement.
Assesses awareness of Color, Shapes, Sizes/Comparisons, Texture/Material, Letters/Sounds, Numbers/Counting, Quantity, Direction/Position, Self-/Social Awareness, and Time/Sequence.
	-Audrey Vernick</t>
      </text>
    </comment>
    <comment authorId="0" ref="A31">
      <text>
        <t xml:space="preserve">This inventory assesses both decoding and oral reading accuracy (reading isolated words and words in
context) and oral and silent reading comprehension, and gives an estimate of independent, instructional,
and frustrational reading levels.
The test provides graded word lists and the written passages that are designed to help evaluate the individual’s oral reading accuracy, rate of reading, and comprehension of passages read orally and silently.
Knowledge of syllabication and structural analysis (ability to recognize word parts such as roots and
affixes) is assessed by observing how the subject tries to read multi syllable words
	-Audrey Vernick</t>
      </text>
    </comment>
    <comment authorId="0" ref="A34">
      <text>
        <t xml:space="preserve">This test works by measuring the student’s ability to match an object or concept with its name. When the examiner says a certain word, the student identifies which of the four illustrations on the plate shows the word’s meaning. It can be used in conjunction with the EOWPVT (Expressive One-Word Picture Vocabulary Test) to examine developmental differences in receptive and expressive language skills; the two tests were co-normed. Administered to children ages 2-18 years.
	-Audrey Vernick</t>
      </text>
    </comment>
    <comment authorId="0" ref="A3">
      <text>
        <t xml:space="preserve">The ALB is used to assess a child's performance in the areas of cognitive-social and linguistic development (cognitive antecedents to word meaning, play, communicative intentions, language comprehension, and language production). The test is given to children from birth to 24 months. Norm-referenced scoring is used.
	-Audrey Vernick</t>
      </text>
    </comment>
    <comment authorId="0" ref="A12">
      <text>
        <t xml:space="preserve">The Ekwall/Shanker Reading Inventory (ESRI) features forty diagnostic tests to help educators, school psychologists, resource teachers, and reading specialists successfully assist individual students in developing their reading ability. This comprehensive guide can be used to measure nine different areas of reading, including: oral and silent reading ability; listening comprehension; phonemic awareness; concepts about print; letter knowledge; basic sight vocabulary; phonics; structural analysis; context clues; dictionary skills; fluency skills; vocabulary; reading comprehension; and reading interests.
Includes a test of phonics knowledge assessing that the subject has adequate knowledge of consonants, vowels, digraphs, blends, and diphthongs.
	-Audrey Vernick</t>
      </text>
    </comment>
    <comment authorId="0" ref="A15">
      <text>
        <t xml:space="preserve">"The F-A-S Test, a subtest of the Neurosensory Center Comprehensive Examination for Aphasia (NCCEA; Spreen &amp; Benton, 1977), is a measure of phonemic word fluency, which is a type of verbal fluency. It assesses phonemic fluency by requesting an individual to orally produce as many words as possible that begin with the letters F, A, and S within a prescribed time frame, usually 1 minute. ... Verbal fluency is a cognitive function that facilitates information retrieval from memory. Successful retrieval requires executive control over cognitive process such as selective attention, mental set shifting, internal response generation, and self-monitoring." 
https://link.springer.com/referenceworkentry/10.1007%2F978-0-387-79948-3_886
	-Audrey Vernick</t>
      </text>
    </comment>
    <comment authorId="0" ref="A8">
      <text>
        <t xml:space="preserve">"Verbal fluency tests, and in particular initial letter fluency, are widely used as tests of executive dysfunction. Initial letter fluency, also referred to as the Controlled Oral Word Association Test (COWAT), requires the generation of words from initial letters (normally F, A and S) under time constraints, normally 60 seconds per letter (Benton &amp; Hamsher 1978). Fluency tests are reliable, quick to administer and even patients with quite severe deficits can understand the task requirements. In an area replete with failures to replicate, studies of initial letter fluency have been remarkably consistent in demonstrating impaired fluency following left or bilateral frontal lobe damage." 
https://www.sciencedirect.com/topics/medicine-and-dentistry/controlled-oral-word-association-test
	-Audrey Vernick</t>
      </text>
    </comment>
    <comment authorId="0" ref="A59">
      <text>
        <t xml:space="preserve">(Second Half of Kindergarten, First Grade; Screening measure). 
This test (Yopp, 1995) consists of 22 items and requires students to separately articulate each phoneme in the presented words. The student receives credit only if all sounds in a word are presented correctly. The student does not receive partial credit for saying /c/ or /c/ /at/ for cat. One feature that differentiates this screening measure from others is that students receive feedback after each response. If the child's response is correct, the test administrator says, "That's right." If the student gives an incorrect response, the examiner tells the student the correct response. Moreover, if the student gives an incorrect response, the examiner writes the error. Recording the errors helps the teacher decide what remediation the student requires. The student's score is the number of items correctly segmented into individual phonemes. The test is administered individually and requires about 5 to 10 minutes per child.
	-Audrey Vernick</t>
      </text>
    </comment>
    <comment authorId="0" ref="A33">
      <text>
        <t xml:space="preserve">Rapid letter naming, dynamic indicators of basic early literacy skills:
"Letter Naming Fluency (LNF) is included for students in grades K and 1 as an indicator of risk. Unlike the other DIBELS measures, LNF does not measure a Basic Early Literacy Skill. Although letter names comprise a set of teachable skills, teaching letter names does not lead directly to improvements in student reading outcomes in the ways characterized by the foundational skills of early literacy (Adams, 1990). However, because the measure is highly predictive of later reading success, it is included as an indicator for students who may require additional instructional support on the Basic Early Literacy Skills."
https://dibels.uoregon.edu/assessment/dibels/measures/lnf.php
(Second Half of Kindergarten, First Grade; Screening measure). 
"Used to assess the rapid letter-naming ability of students. The measure has 18 alternate forms and consists of 104 randomly selected upper- and lowercase letters presented on one page. The measure is given individually, and students have 1 minute to name as many letters as possible in the order that they appear on the page."
https://www.readingrockets.org/article/phonological-awareness-instructional-and-assessment-guidelines
	-Audrey Vernick</t>
      </text>
    </comment>
    <comment authorId="0" ref="A41">
      <text>
        <t xml:space="preserve">(Second Half of Kindergarten; Screening measure)
"This measure of phonemic sensitivity strongly predicts which students will demonstrate high segmenting ability following small-group instruction in phonemic awareness (Torgesen &amp; Davis, 1996). The measure consists of one form with 10 items requiring students to indicate which of three words (represented by pictures) have the same first sound as a target word and 10 items that require students to indicate which of four words (represented by pictures) begins with a different first sound than the other three. The measure is administered to small groups of 6 to 10 children and is untimed. Students receive raw scores that are normed."
https://www.readingrockets.org/article/phonological-awareness-instructional-and-assessment-guidelines
	-Audrey Vernick
The TOPA-2+, a revision of the popular Test of Phonological Awareness, is a group-administered, norm-referenced measure of phonological awareness for children ages 5 through 8 years. The scale, which can also be administered individually, has demonstrated reliability and the test yields valid results that are reported in terms of percentile ranks and a variety of standard scores (e.g., scale scores, Normal Curve Equivalents) that can be selected based on the preference of the examiner and the purpose for which the results are to be used (e.g., identification; reports to local, state, or federal agencies). The TOPA-2+ has two versions, a Kindergarten version and an Early Elementary version, that measure young children's ability to (a) isolate individual phonemes in spoken words and (b) understand the relationships between letters and phonemes in English. The latter skill was not assessed by the original TOPA and is the reason the PLUS was added to the title.
One version, the Kindergarten TOPA-2+, can be administered any time during the kindergarten year but is likely to be most sensitive to individual differences during the second half of the year. This version uses two different item types to assess phonemic awareness. Ten Initial Sound-Same items require children to mark which of three words begins with the same sound as a target word. Ten Initial Sound-Different items require children to mark which word in a group of four words begins with a different first sound than the other three. A child's total score for phonemic awareness is the number correct on each item type added together. The Letter-Sounds subtest requires children to mark which letter, from a set of four, corresponds to a specific phoneme. The subtest has 15 items, and the child's score for the test is the total number correct.
The Early Elementary version of the TOPA-2+, for children in first and second grades, is similar in structure to the kindergarten version, except that the child must identify final sounds in words, which is a more difficul
	-Audrey Vernick</t>
      </text>
    </comment>
    <comment authorId="0" ref="A36">
      <text>
        <t xml:space="preserve">The Slosson Oral Reading Test (SORT) is a quick estimate of target word
recognition levels for children and adults. Test administration time is approximately 3-5 minutes. The assessment is available in Spanish, Braille, and/or large print.
The Slosson Oral Reading Test (SORT-R3) is a "quick and reliable screening test. With the ability to target word recognition levels for children and adults, the SORT-R3 can be used for regular education testing populations and for many special testing populations."
"Developed from several sources, such as Dolch and other reading references, the SORT-R3 Word Lists contain 200 words in groups of 20 words. Target words have been carefully selected to represent a steady progression of difficulty from preprimer through the high school level. The design and layout of this test allows for quick individual administration, taking 3-5 minutes on average to complete."
	-Audrey Vernick</t>
      </text>
    </comment>
    <comment authorId="0" ref="A2">
      <text>
        <t xml:space="preserve">Diagnostic and Achievement Tests for READING
Achievement tests are used to assess a test-taker’s knowledge in certain academic areas. Considering the word achievement, that is precisely what these kinds of test measure. An achievement test will measure a student's achievement or mastery of content, skill or general academic knowledge.
While the achievement tests measure a test-taker’s level of knowledge or mastery of specific content, diagnostic assessment is used to determine a whether or not a student has met mastery level of specific academic areas, and to determine if there is a deficit in skill. A commonly used diagnostic reading test is the Diagnostic Assessment of Reading (DAR).
The reading subtests of the Woodcock Johnson IV (WCJ IV) or the WIAT do not, in themselves, constitute a reading evaluation – and frequently the information they provide are of little value (especially for a student with an intellectual disability).
Progress monitoring and benchmark assessments for assessing students’ reading levels (i.e. F&amp;P, AIMSweb, etc.) are not norm-referenced assessments and should not be used to quantify a student’s reading skills and compare them to others’ skills or used to screen or evaluate for reading disabilities or a specific language based learning disorder, determine IEP eligibility, or measure or track on IEP progress.
State or local (district) assessments do not constitute a reading evaluation.
	-Audrey Vernick</t>
      </text>
    </comment>
    <comment authorId="0" ref="A55">
      <text>
        <t xml:space="preserve">dentify strengths and weaknesses in reading skills in specific children.
Ascertain students' difficulties and their root causes to plan targeted remediation.
Determine reading strategies so that students with special needs can get needed help learning to read.
Get thorough coverage of reading readiness, basic skills, and comprehension.
Measure vocabulary in four areas: General Reading, Science-Mathematics, Social Studies, and Humanities.
	-Audrey Vernick
“Proper administration and scoring of the WRMT‐R does not require formal training or an extensive background in test administration; the necessary procedures can be learned by a wide range of personnel. As with other
diagnostic procedures, in the WRMT‐R the examiner needs a higher level of skill and greater sensitivity to the dynamics of the testing situation when working with subjects who have special problems, such as immaturity,
hyperactivity, lack of motivation, or speech defects. A clear distinction also exists between the skills required to administer and score a test such as the WRMT‐R and those required to evaluate the test results in order to make placement decisions or program plans.”
	-Audrey Vernick</t>
      </text>
    </comment>
    <comment authorId="0" ref="A40">
      <text>
        <t xml:space="preserve">“Although the TOPA is designed to be administered and scored easily, professionals who give and score the test are assumed to have (a) a background in educational assessment and (b) speech that is sufficiently clear for administering the test. An adequate background in testing is usually obtained from any one of numerous sources.
Most often, training can be acquired through college courses devoted to assessment. Such courses frequently are found in departments of school psychology, elementary or secondary education, reading, and so on. Workshops sponsored by local agencies or private consultants are other sources of training. Examiners with such experience should have little trouble in mastering the procedures necessary to give and score the TOPA properly. Because the TOPA is a test of receptive phonology, examiners must speak clearly and be easily understood. Those
who have articulation deficits or who speak in a dialect different from that of the students should not administer the test.”
	-Audrey Vernick
The TOPA-2+, a revision of the popular Test of Phonological Awareness, is a group-administered, norm-referenced measure of phonological awareness for children ages 5 through 8 years. ... The Letter-Sounds subtest requires children to mark which letter, from a set of four, corresponds to a specific phoneme.
	-Audrey Vernick</t>
      </text>
    </comment>
    <comment authorId="0" ref="A48">
      <text>
        <t xml:space="preserve">“The TOWRE can be given by anyone who can read and understand the test manual and has knowledge of standard assessment procedures. This includes, but is not limited to, teachers, instructional aides, school psychologists, speech pathologists, and school counselors. Knowledge of pronunciation convention in English is also required for proper scoring of the Phonemic Decoding Efficiency subtest. Before actually administering the TOWRE, examiners should consult local school policies, state regulations, and position statements of their respective professional organizations regarding test administration, interpretation,
and issues of confidentiality. This is especially important when the purpose of the testing is to diagnose handicapping conditions and to qualify individuals for special programs.”
	-Audrey Vernick</t>
      </text>
    </comment>
    <comment authorId="0" ref="A20">
      <text>
        <t xml:space="preserve">Examiners with backgrounds in the fields of psychology or education who have completed graduate‐level training
in measurement, guidance, or individual psychological assessment may administer, score, and interpret the KTEA‐II
Comprehensive. Qualified examiners include, but are not limited to school or clinical psychologists, qualified
special education teachers, educational diagnosticians, reading specialists, counselors, and others within these and
related fields.
Qualified examiners have training in and understanding of the principles of test administration, including
establishing and maintaining rapport, following standardized testing procedures, and statistical concepts related to
scoring and interpreting test results. In addition, examiners should have experience testing students of the ages,
linguistic, or cultural backgrounds, or educational or disability status that they will test with the KTEA‐II
Comprehensive.
Competent interpretation requires an understanding of errors of measurement, confidence intervals, the meaning
of derived scores, the use of statistical procedures to determine strengths and weaknesses, and the educational
implications of patterns of errors in different content areas. KTEA‐II Comprehensive results should always be
interpreted in the context of other test results, assessment procedures, and background information, by a
professional trained in both psychology and education.”
	-Audrey Vernick</t>
      </text>
    </comment>
    <comment authorId="0" ref="A35">
      <text>
        <t xml:space="preserve">The Slosson Oral Reading Test (SORT) is a quick estimate of target word
recognition levels for children and adults. Test administration time is approximately 3-5 minutes. The assessment is available in Spanish, Braille, and/or large print.
	-Audrey Vernick</t>
      </text>
    </comment>
    <comment authorId="0" ref="A50">
      <text>
        <t xml:space="preserve">The Wechsler Preschool and Primary Scale of Intelligence (WPPSI) is a standardized assessment aimed to measure the cognitive development for children ages 2 years and 6 months to 7 years and 7 months.
	-Audrey Vernick</t>
      </text>
    </comment>
    <comment authorId="0" ref="A37">
      <text>
        <t xml:space="preserve">Measures receptive spoken vocabulary grammar, and syntax.
	-Audrey Vernick</t>
      </text>
    </comment>
    <comment authorId="0" ref="A24">
      <text>
        <t xml:space="preserve">Receptive/expressive evaluation of the 3 tiers of vocabulary-basic, high frequency and curriculum based.
	-Audrey Vernick</t>
      </text>
    </comment>
    <comment authorId="0" ref="A21">
      <text>
        <t xml:space="preserve">Helps translate data from the Goldman-Fristoe Test of Articulation into phonological process information.
	-Audrey Vernick</t>
      </text>
    </comment>
    <comment authorId="0" ref="A7">
      <text>
        <t xml:space="preserve">Measures both receptive and expressive vocabulary using common standardization for both areas.
	-Audrey Vernick
Comprehensive Receptive &amp; Expressive Vocabulary Test (CREVT) (Wallace and Hammill) Measures both receptive and expressive vocabulary using common standardization for both areas.
	-Audrey Vernick</t>
      </text>
    </comment>
    <comment authorId="0" ref="A3">
      <text>
        <t xml:space="preserve">Receptive 3 to 6 years Evaluate the acquisition of basic concepts of a child, which is strongly related to cognitive and language development as well as early childhood academic achievement.
	-Audrey Vernick</t>
      </text>
    </comment>
    <comment authorId="0" ref="A53">
      <text>
        <t xml:space="preserve">Woodcock-Johnson Tests of Achievement and Tests of Oral Language assess types of reading comprehension skills taught in the classroom or used in everyday life (matching words to pictures, reading sentences aloud, orally answering oral questions about reading passages, silent reading speed).
	-Audrey Vernick</t>
      </text>
    </comment>
    <comment authorId="0" ref="A12">
      <text>
        <t xml:space="preserve">Assesses the reading areas of vocabulary, word analysis, and reading comprehension. Use in K-8. Administered individually or group.
	-Audrey Vernick</t>
      </text>
    </comment>
    <comment authorId="0" ref="A42">
      <text>
        <t xml:space="preserve">This test is designed to identify preschoolers who are risk for literacy problems. It consists of 3 subtests: Print Knowledge, Definitional Vocabulary, and Phonological Awareness.
	-Audrey Vernick</t>
      </text>
    </comment>
    <comment authorId="0" ref="A23">
      <text>
        <t xml:space="preserve">The LCT-A: NU evaluates a student’s abilities in specific listening comprehension skills. Teachers can use the results to help students improve their skills and behaviors in both the classroom and in everyday listening situations. There are five subtests: Main Idea, Details, Reasoning, Vocabulary and Semantics, and Understanding Messages. Students are required to (a) pay careful attention to what they hear, (b) listen with a purpose in mind, and (c) remember what they hear well enough to think about it. Students must also avoid being impulsive in giving answers, and they must express answers verbally. The test can be used to identify students who have specific language impairments, plan interventions, and represent listening comprehension in research studies.
Subtests require students to listen for a purpose such as main area, details, reasoning, vocabulary
	-Audrey Vernick</t>
      </text>
    </comment>
    <comment authorId="0" ref="A28">
      <text>
        <t xml:space="preserve">This test assesses comprehension of spoken vocabulary (receptive vocabulary) at the single word level.  The student is required to point to one of four pictures corresponding to a spoken word.
	-Audrey Vernick</t>
      </text>
    </comment>
    <comment authorId="0" ref="A14">
      <text>
        <t xml:space="preserve">This test assesses expressive (i.e., naming), single word picture vocabulary abilities. It is designed to work alongside the PPVT-4. The examinee is shown a picture and must retrieve and state the correct word in response to a verbal prompt. This test is for ages 2:6-90 years old.
	-Audrey Vernick</t>
      </text>
    </comment>
    <comment authorId="0" ref="A13">
      <text>
        <t xml:space="preserve">Quick test to assess expressive vocabulary. This test assesses single-word vocabulary abilities; it is a picture-naming test that measures the individual’s naming and expressive vocabulary skills. It is normed for ages 2–80 years. Administration can be completed in less than 20 minutes.
Good for goal setting.
	-Audrey Vernick</t>
      </text>
    </comment>
    <comment authorId="0" ref="C2">
      <text>
        <t xml:space="preserve">Identifying letter names and the sounds they make.
	-Audrey Vernick</t>
      </text>
    </comment>
    <comment authorId="0" ref="A29">
      <text>
        <t xml:space="preserve">The PAT-2: NU is a standardized assessment of phonological awareness, phoneme-grapheme correspondence, and phonemic decoding skills. Test results help educators focus on aspects of oral language not systematically targeted in classroom reading instruction.
Six core subtests (Rhyming, Segmentation, Isolation, Deletion, Substitution, and Blending) measure students’ awareness of spoken syllables and phonemes in students ages 5 through 9 years of age. The test also has two supplemental subtests (Phoneme-Grapheme Correspondence and Phonemic Decoding) that measure students’ knowledge of sound/symbol correspondence in isolation and in practice in students ages six through nine years.
	-Audrey Vernick</t>
      </text>
    </comment>
    <comment authorId="0" ref="A47">
      <text>
        <t xml:space="preserve">The TOWRE 2 measures an individual’s ability to pronounce printed words accurately and fluently. It’s an efficient way to assess the ability to sound out words quickly and accurately, as well as the ability to recognize familiar words as whole units. These two skills are critical to overall reading proficiency, so the National Research Council advises every reading curriculum to include procedures for measuring them. TOWRE 2, only taking 5 to 10 minutes to administer, is an efficient way to achieve this goal. It includes two subsets:
Sight Word Efficiency – assesses the number of printed words that can be accurately identified in 45 seconds.
Phonetic Decoding Efficiency – measure the number of pronounceable printed non-words that can be accurately decoded in 45 seconds.
The TOWRE is useful in diagnosing specific reading disabilities in older children and young adults from ages 6 to 24. It is also a good way to monitor the growth of phonemic decoding and sight word reading skills in the early elementary grades.
	-Audrey Vernick
*Timed word reading - child won’t have time to decode.
	-Audrey Vernick</t>
      </text>
    </comment>
    <comment authorId="0" ref="A32">
      <text>
        <t xml:space="preserve">Provides a quick measure of naming – RAN of letters, numbers, colors, objects and RAS of letters and numbers, letters, numbers, and colors. Scores are based on the amount of time required to name all the items on each test. (be aware of processing speed deficits!)
 — predicative assessment of reading, can parallel a similar set of skills as needed for reading; one of the core skills lacking with dyslexia.
	-Audrey Vernick</t>
      </text>
    </comment>
    <comment authorId="0" ref="G2">
      <text>
        <t xml:space="preserve">+nas@brainrecoveryproject.org Does word attack include decoding &amp; phonics?
_Assigned to Nicole Abreu Shepard_
	-Audrey Vernick</t>
      </text>
    </comment>
    <comment authorId="0" ref="A18">
      <text>
        <t xml:space="preserve">This is a test that measures oral reading rate, accuracy, fluency, and comprehension. GORT assists the diagnosis of oral reading difficulties. There are two tests forms, each containing 14 reading sequences and relevant questions. 
The ability to use context to read words accurately is measured by asking the subject to read passages at
various grade levels aloud and observing how context cues are used.
Oral reading comprehension is measured by asking the subject to read a passage and then answer
questions about it.
	-Audrey Vernick
"We find hearing a student read aloud to be informative. The GORT-5 Fluency scores seem accurate. There was been caution in the literature about the GORT-4 overinflating comprehension scores given that many times the reader can intuitively answer some of the questions without reading the text. The authors have attempted to account for this problem in the GORT-5 by making the questions open-ended and requiring the reader to rely on the text in order to answer them."
http://dyslexiahelp.umich.edu/professionals/learn-about-dyslexia/diagnosing-dyslexia/tests/14-dyslexia-tests-clinicians-like/#gort
	-Audrey Vernick</t>
      </text>
    </comment>
    <comment authorId="0" ref="A6">
      <text>
        <t xml:space="preserve">Identifies phonological processing skills. Children generally enjoy taking it because it is like a game. Assessor can compare and contrast the subtests to determine whether the student has difficulty with phonological analysis versus synthesis (or both). Includes a fluency score.
	-Audrey Vernick
This norm-referenced test measures phonological abilities and processing skills using three indicators: the Phonological Awareness Quotient (PAQ), the Phonological Memory Quotient (PMQ), and the Rapid Naming Quotient (RNQ). These assess phonological awareness skills, phonological retrieval and memory, and the ability to quickly process and name phonological information. The test also helps to monitor progress achieved by special intervention programs and is normed for children, adolescents, and young adults between 4-24 years of age.
	-Audrey Vernick</t>
      </text>
    </comment>
    <comment authorId="0" ref="A54">
      <text>
        <t xml:space="preserve">This test is used to assess basic skills in reading and comprehension. Its main purpose is to measure several important aspects of reading ability. The tests have a Readiness Cluster, Basic Skills Cluster, Reading Comprehension Cluster, Total Reading-Full Scale, and Total Reading-Short Scale, plus a supplementary letter checklist. Norm tables are provided to convert raw scores into W scores, grade-equivalents, age-equivalents, and standard scores. Assesses reading readiness and reading achievement. Evaluates struggling readers and identifies specific strengths and weaknesses.
Woodcock Reading Mastery-Word Comprehension: Reading comprehension of single words (reading vocabulary) is assessed by asking the subject to give
antonyms, synonyms or to complete analogies for words read silently. 
Woodcock Reading Mastery-Passage Comprehension: Silent comprehension at the word and sentence level is measured by having the subject supply a missing word in a short passage.
	-Audrey Vernick
"The WRMT is quick to administer and we particularly like the Non-word Reading and Sight Words subtests, although further probing is necessary to determine where the breakdown is. In some cases, a student may score within the normal range, but the clinician still suspects difficulties. Some clinicians find the computer scoring to be cumbersome, whereas others find it less time-consuming than hand scoring other tests." 
http://dyslexiahelp.umich.edu/professionals/learn-about-dyslexia/diagnosing-dyslexia/tests/14-dyslexia-tests-clinicians-like/#gort
	-Audrey Vernick</t>
      </text>
    </comment>
    <comment authorId="0" ref="K2">
      <text>
        <t xml:space="preserve">How well does the child understand a passage in a book when it is read to him/her?
	-Monika Jones</t>
      </text>
    </comment>
    <comment authorId="0" ref="J2">
      <text>
        <t xml:space="preserve">How well does the child read aloud while being timed? Uses real words and nonsense words to see how accurately and automatically the child can read. One thing to keep in mind is that motor planning and/or dysarthria may affect this score.
	-Monika Jones</t>
      </text>
    </comment>
    <comment authorId="0" ref="I2">
      <text>
        <t xml:space="preserve">Does the child understand the text? Most assessments use open-ended or multiple choice questions. Some tests require the child to point to pictures or fill in missing words).
	-Monika Jones
Comprehension is making sense of what you read. Good comprehension depends on word recognition, fluency, vocabulary and verbal reasoning. Essentially, it is what you get when you weave all the previous skills together. 
If you don’t understand what you are reading then you are technically functionally illiterate
Comprehension should be the focus of IEP goals. Many children can read but they don’t understand what they are reading.
	-Audrey Vernick</t>
      </text>
    </comment>
    <comment authorId="0" ref="H2">
      <text>
        <t xml:space="preserve">The child is presented with a written word and identifies antonyms (words that mean the opposite), synonyms (words that mean the same), or analogies (explains the meaning of the word by comparing it to something else).
	-Monika Jones</t>
      </text>
    </comment>
    <comment authorId="0" ref="F2">
      <text>
        <t xml:space="preserve">Ability to recognize both regular and irregular words letters and words in a list. Poor readers recognize letters, but not regular or irregular words.
	-Monika Jones</t>
      </text>
    </comment>
    <comment authorId="0" ref="D2">
      <text>
        <t xml:space="preserve">The sounds of spoken language. This is 100% auditory. Good phonological awareness skills are important for reading using phonics (sounding out words). Elision (the ability to manipulate phonological structures) is important to understand.
	-Monika Jones
Phonology the rule governing the sounds of language: blending, 
remembering words with precision. One of the most fundamental skills of reading.
	-Audrey Vernick
Phonological processing is comprised of phonological awareness, phonological memory and rapid naming. The term “phonological awareness” refers to an individual’s explicit knowledge of the sound segments (phonemes) which comprise words. Children who lack explicit phonological knowledge have difficulty acquiring sound/symbol correspondence in words. Although they may be able to identify the sound associated with a given letter in isolation, they may have difficulty when encountering sounds in the context of words. In order to read and spell, one has to be consciously aware of the sound segments blended into syllables and words. However, for many words, we may rely on visual recall without actually using phonological representation such as high frequency words and sight words.
	-Audrey Vernick</t>
      </text>
    </comment>
    <comment authorId="0" ref="E2">
      <text>
        <t xml:space="preserve">Ability to name objects, colors, letters, and numbers aloud quickly while being timed. These are important factors when reading fluently.
	-Monika Jones</t>
      </text>
    </comment>
  </commentList>
</comments>
</file>

<file path=xl/comments6.xml><?xml version="1.0" encoding="utf-8"?>
<comments xmlns:r="http://schemas.openxmlformats.org/officeDocument/2006/relationships" xmlns="http://schemas.openxmlformats.org/spreadsheetml/2006/main">
  <authors>
    <author/>
  </authors>
  <commentList>
    <comment authorId="0" ref="A9">
      <text>
        <t xml:space="preserve">A neuropsychological type test that assesses spatial skills, organization, and planning. 
The examiner will ask your child to copy a design with paper and pencil examiner scores that designed for accuracy and observes observes how your child works . The key to understanding this test is structure; your child has to make decisions about important parts of the design and less about important details.
Can give insight into varied learning disabilities.
	-Audrey Vernick</t>
      </text>
    </comment>
    <comment authorId="0" ref="A3">
      <text>
        <t xml:space="preserve">Particularly the Memory for Designs subtest, which measures the ability to trace/draw simple designs (affects note0taking abilities, e.g.)s
The Detroit Tests of Learning Abilities–Fifth Edition (DTLA-5) is the oldest of the tests of specific cognitive abilities. The test includes 12 subtests: Humanities/Social Studies, Science/Mathematics, Word Opposites, Word Associations, Geometric Matrices, Geometric Sequences, Sentence Imitation, Word Span, Design Reproduction, Reversed Letters, Trail Making, and Rapid Naming. The results of the subtests can be combined to form 9 composites. Six of these composites represent different cognitive subdomains (Acquired Knowledge, Verbal Comprehension, Nonverbal Problem Solving, Verbal Memory, Nonverbal Memory, and Processing Speed); two of these composites represent larger, important cognitive domains (Reasoning Ability and Processing Ability). One global composite is formed by combining the results of all 12 of the DTLA-5 subtests and represents general cognitive ability. Examiners can administer the subtests from one or both of the DTLA-5 domains, depending on the purpose of the evaluation.
	-Audrey Vernick</t>
      </text>
    </comment>
    <comment authorId="0" ref="A16">
      <text>
        <t xml:space="preserve">WIAT - Spelling: measures of spelling from dictation where the examiner dictated words orally and the subject writes them.
WIAT - Written Expression: Composition is assessed by evaluating the subject's ability to write a letter to a friend describing an ideal
home and another letter inviting a friend on a trip. Various aspects of writing are evaluated: ideas and
development; organization, unity and coherence; vocabulary; sentence structure and variety; grammar and
usage; and capitalization and punctuation.
	-Audrey Vernick</t>
      </text>
    </comment>
    <comment authorId="0" ref="A10">
      <text>
        <t xml:space="preserve">These tests, for individuals or groups, identify children who may have dyslexia or specific language disability. All forms contain individual auditory tests to identify those unable to recall or pronounce words correctly or unable to express organized thoughts in their spoken or written language.
Forms evaluate:
- visual-motor coordination
- visual memory 
- visual discrimination
- auditory-visual discrimination
- auditory memory-to-motor ability
- orientation in time and space (Form D)
- ability to express ideas in writing (Form D)
	-Audrey Vernick</t>
      </text>
    </comment>
    <comment authorId="0" ref="A11">
      <text>
        <t xml:space="preserve">The Test of Adolescent and Adult Language was designed to measure spoken and written language abilities of adolescents and young adults, with varying degrees of knowledge of the English language. It is nonbiased in regard to gender, race, and ethnicity.
The TOAL-4 has six subtests:
1. Word Opposites - examinee is asked for a spoken word of exact meaning of the word examiner says; the opposite of "Day" is "Night"
2. Word Derivations - examinee is asked for a missing word at the end of the second sentence the examiner says, deriving from a key word; "Laugh. The play was very funny. The people broke out laughing."
3. Spoken Analogies - examinee is asked to finish an examiner's partial analogous sentence with a word to complete the analogy; "Birds are to sing, as dogs are to bark."
4. Word Similarities - examinee is asked to write a synonym (correct spelling is irrelevant) for a printed stimulus word; "Pig" is written after seeing the word "Hog."
5. Sentence Combining - examinee is asked to write one grammatically correct sentence from the given two or more sentences; "We ate lunch," and "It was an hour ago" can be combined into "We ate lunch an hour ago."
6. Orthographic Usage - examinee is asked to write down all the correct words and punctuation marks to all the sentences given; "I want to go home" can be corrected to "I want to go home."
Composites
 Test results can be reported as percentile ranks and scaled scores. The scaled scores of these subtests can be combined to form three composites (Spoken Language, Written Language, and General Language) to estimate an individual's status relative to the abilities measured by the test.
Spoken Language - formed by combining the scaled scores of the subtests Word Opposites, Word Derivations, and Spoken Analogies.
Written Language - formed by combining the scaled scores of the subtests Word Similarities, Sentence Combining, and Orthographic Usage.
General Language - formed by combining the scaled scores of all six subtests.
	-Audrey Vernick</t>
      </text>
    </comment>
    <comment authorId="0" ref="A5">
      <text>
        <t xml:space="preserve">The ITPA-3 is an effective measure of children's spoken and written language. All of the subtests measure some aspect of language, including oral language, writing, reading, and spelling. The content in this edition is consistent with Charles Osgood's original communication model and also with the adaptations of that model made by Samuel Kirk, James McCarthy, and Winifred Kirk. Chief among the assumptions underlying this model are:
- language is an important part of a child's development,
- the essential components of language are measurable,
- these language components can be improved through instruction, and
- instruction in language is relevant to success in basic school subjects, particularly reading and writing.
This test can help you:
- determine children's specific strengths and weaknesses among linguistic abilities;
- document children's development in language as a result of intervention programs;
- identify children with general linguistic delays in the development of spoken and written language;
- contribute to an accurate diagnosis of dyslexia (adequate spoken language with poor word identification and spelling skill), using the oral language/written language discrepancy score;
- clarify the aspects of language that are difficult for a particular child (e.g., phonology, syntax, semantics);
identify specific strengths and weaknesses in language to assist with the development of appropriate instructional goals, and
- differentiate between children with poor phonological coding (ability to read and spell phonically regular pseudowords) and those with poor orthographic coding (ability to read and spell words with an irregular element). 
Furthermore, the Sight-Symbol processing and Sound-Symbol processing scores help identify deficits in written symbol processing, which can aid in planning appropriate strategies and accommodations.
	-Audrey Vernick</t>
      </text>
    </comment>
    <comment authorId="0" ref="A18">
      <text>
        <t xml:space="preserve">Written Language Subtests
	-Audrey Vernick</t>
      </text>
    </comment>
    <comment authorId="0" ref="A12">
      <text>
        <t xml:space="preserve">This test is unique in that it measures how well children use their knowledge of language in functional discourse, as opposed to measuring knowledge of the actual components of language. The test includes three formats—one without picture cues to test auditory comprehension--and both single and sequence picture cues. The testing session is recorded and used to identify children with language impairments. It is administered to children ages 5-11.
	-Audrey Vernick</t>
      </text>
    </comment>
    <comment authorId="0" ref="A7">
      <text>
        <t xml:space="preserve">The OWLS-II assesses written language on two scales, Reading Comprehension and Written Expression, both for ages 5 to 21. By pinpointing the basis for deficits in reading and writing skills, the RC/WE Scales help assess language-based learning disabilities.
The written expression scale measures the use of handwriting, spelling, and punctuation.
	-Audrey Vernick</t>
      </text>
    </comment>
    <comment authorId="0" ref="E2">
      <text>
        <t xml:space="preserve">Ability to organize and relate ideas in written form. Knowledge of written language mechanics skills.
	-Audrey Vernick</t>
      </text>
    </comment>
    <comment authorId="0" ref="D2">
      <text>
        <t xml:space="preserve">Neatness, spatial organization, and knowledge of manuscript and/or cursive alphabets.
	-Audrey Vernick</t>
      </text>
    </comment>
    <comment authorId="0" ref="C2">
      <text>
        <t xml:space="preserve">Ability to encode words in written form. Use of spelling rules, visual recall, and auditory analysis skills in encoding words.
	-Audrey Vernick</t>
      </text>
    </comment>
    <comment authorId="0" ref="A15">
      <text>
        <t xml:space="preserve">Quick assessment of spelling: "The TWS-5 allows for a quick assessment of spelling. We have found that some students with spelling problems can perform well on it. We supplement this with contextual-based writing tasks." 
http://dyslexiahelp.umich.edu/professionals/learn-about-dyslexia/diagnosing-dyslexia/tests/14-dyslexia-tests-clinicians-like/#gort
	-Audrey Vernick
This dictation-based spelling test comes with two alternate 20-minute forms, so that the test can be repeated to evaluate progress. The norm-referenced test was formulated after a review of 2,000 spelling rules. The student is evaluated on spelling words in written form and the test can be used to identify those who may need intervention and to diagnose specific areas of strength and weakness. This is an individually-administered test for ages 6–18 years.
	-Audrey Vernick</t>
      </text>
    </comment>
    <comment authorId="0" ref="A14">
      <text>
        <t xml:space="preserve">Tests domains of vocabulary, syntactical and thematic maturity, spelling, word usage, style, and sentences.
Spelling (writing to dictation) and the Vocabulary (asks the student to use the word in a sentence) subtests can be informative. We also like the Narrative Writing subtest for younger students, but find that we need to supplement this in order to assess expository writing for older students.
	-Audrey Vernick
"Although we sometimes find it too time-consuming to administer the entire TOWL-4, we like how it tries to quantify narrative writing and we find the scoring criteria helpful in determining goals. Given that the scoring can be subjective, we find we need to be careful so as to not overinflate a student’s score. We find the Spelling (writing to dictation) and the Vocabulary (asks the student to use the word in a sentence) subtests to be informative. We also like the Narrative Writing subtest for younger students, but find that we need to supplement this in order to assess expository writing for older students. We always ask the student (or parent) to bring in writing samples from school."
http://dyslexiahelp.umich.edu/professionals/learn-about-dyslexia/diagnosing-dyslexia/tests/14-dyslexia-tests-clinicians-like/#gort
	-Audrey Vernick</t>
      </text>
    </comment>
    <comment authorId="0" ref="A12">
      <text>
        <t xml:space="preserve">Test of Early Written Language (TEWL) - metalinguistic knowledge, directionality, organizational structure, awareness of letter features, spelling, capitalization, punctuation, proofing, sentence combining, and logical sentences. Contextual writing measure's child's ability to construct a story when provided with a picture prompt. Measures story format, cohesion, thematic maturity, ideation, and story structure.
	-Audrey Vernick
The TEWL-3 provides a way to assess strengths and weaknesses of a child's writing ability.
	-Audrey Vernick
Overall writing score measures composition, syntax, mechanics, fluency, cohesion, and text structure. Three scores are reported: the Global Writing Quotient; the Basic Writing Quotient, which measures ability in spelling, capitalization, punctuation and sentence structure; and the Contextual Writing Quotient, which measures the ability of the child to invent a story when shown a picture, taking into account format, cohesion, thematic elements, and story structure. It is used for children ages 3-10 years.
	-Audrey Vernick
"As this test can be long to administer, we tend to give some of the subtests that we find informative, such as the Contextual Writing Quotient, which has the child write a story about a picture. The Basic Writing Quotient is informative as well, but very lengthy to give so we don’t always administer it. We then supplement our assessment with informal measures of writing."
http://dyslexiahelp.umich.edu/professionals/learn-about-dyslexia/diagnosing-dyslexia/tests/14-dyslexia-tests-clinicians-like/#gort
	-Audrey Vernick</t>
      </text>
    </comment>
  </commentList>
</comments>
</file>

<file path=xl/comments7.xml><?xml version="1.0" encoding="utf-8"?>
<comments xmlns:r="http://schemas.openxmlformats.org/officeDocument/2006/relationships" xmlns="http://schemas.openxmlformats.org/spreadsheetml/2006/main">
  <authors>
    <author/>
  </authors>
  <commentList>
    <comment authorId="0" ref="A4">
      <text>
        <t xml:space="preserve">Battelle Developmental Inventory, Second Edition Normative Update (BDI-2 NU) is an early childhood instrument based on the concepts of developmental milestones. As a child develops, he or she typically attains critical skills and behaviors sequentially from simple to complex. BDI-2 NU helps measure a child's progress along this developmental continuum by both global domains and discrete skill sets. BDI-2 NU is aligned to the three OSEP Early Childhood Outcomes, as well as the Head Start Child Outcomes. It can be used to meet the federal reporting requirements across Part C, Part B/619, and Head Start programs. The BDI-2 NU includes re-weighted normative data based on 2015 U.S. Census data projections to meet federal requirements for eligibility.
	-Audrey Vernick</t>
      </text>
    </comment>
    <comment authorId="0" ref="A57">
      <text>
        <t xml:space="preserve">The WORD Test 3 Elementary assesses a student’s ability to recognize and express semantic attributes critical to vocabulary growth and language competency. Current research clearly supports the impact each task in this test has on academic and reading competency. It helps to understand how  students attach meaning to words and why they might be struggling in the classroom.
The six subtests of The WORD Test 3 Elementary measure skills that correlate with word mastery, reading comprehension, and overall academic success. Test items are from the curriculum, including language arts, social studies, math, health, and science. There are fifteen tasks in each subtest.
	-Audrey Vernick</t>
      </text>
    </comment>
    <comment authorId="0" ref="A55">
      <text>
        <t xml:space="preserve">This curriculum-based language test assesses expressive vocabulary and semantic skills critical to reading comprehension and academic achievement. Available in both elementary and adolescent versions, the WORD Test 2 evaluates the student's ability to recall and use vocabulary, understand word relationships, and recognize variations in word meaning. Both versions are composed of six subtests:
	-Audrey Vernick</t>
      </text>
    </comment>
    <comment authorId="0" ref="A54">
      <text>
        <t xml:space="preserve">The Wepman Auditory Discrimination Test assesses children's ability to recognize differences between phonemes used in English speech. Because younger children are included in the norm sample, the ADT can be used for preschool and kindergarten screening as well as elementary school assessment.
Auditory discrimination for spoken language is assessed by asking whether pairs of words such as
"cash/catch," or "madder/matter," sounded the same or different.
	-Audrey Vernick</t>
      </text>
    </comment>
    <comment authorId="0" ref="A51">
      <text>
        <t xml:space="preserve">This tests a child’s reasoning and thinking abilities for everyday events. It is given to children ages 6–13. During the test, the child is shown a string of pictures that deal with health, environment, learning, community, and family problems. The child is then asked about the pictures and is evaluated based on his or her responses and problem solving skills.
	-Audrey Vernick</t>
      </text>
    </comment>
    <comment authorId="0" ref="A47">
      <text>
        <t xml:space="preserve">The TOLD-P:5 has six core subtests and three supplemental subtests that measure various aspects of oral language. The results of these subtests can be combined to form composite scores for the major dimensions of language: semantics and grammar; listening, organizing, and speaking; and overall language ability.
Professionals can use the TOLD-P:5 to:
- Identify children who are significantly below their peers in oral language proficiency
- Determine their specific strengths and weaknesses in oral language skills
- Document their progress in remedial programs
- Measure oral language in research studies
Core Subtests
- Picture Vocabulary—measures a child’s understanding of the meaning of spoken English words (semantics, listening)
- Relational Vocabulary—measures a child’s understanding and ability to orally express the relationships between two spoken stimulus words (semantics, organizing)
- Oral Vocabulary—measures a child’s ability to give oral definitions to common English words that are spoken by the examiner (semantics, speaking)
- Syntactic Understanding—measures a child’s ability to comprehend the meaning of sentences (grammar, listening)
- Sentence Imitation—measures a child’s ability to imitate English sentences (grammar, organizing)
- Morphological Completion—measures a child’s ability to recognize, understand, and use common English morphological forms (grammar, speaking)
	-Audrey Vernick</t>
      </text>
    </comment>
    <comment authorId="0" ref="A45">
      <text>
        <t xml:space="preserve">TILLS™ is a comprehensive, norm-referenced test that has been standardized for three purposes:
1. To identify language/literacy disorders
2. To document patterns of relative strengths and weaknesses
3. To track changes in language and literacy skills over time
TILLS is composed of 15 subtests that allow examiners to assess and compare students’ language-literacy skills at both the sound/word level and the sentence/discourse level across the four oral and written modalities—listening, speaking, reading, and writing.
	-Audrey Vernick</t>
      </text>
    </comment>
    <comment authorId="0" ref="A40">
      <text>
        <t xml:space="preserve">SPI assesses a young child’s history, reactions, part-word repetitions, prolongations, and frequency of stuttered words in order to determine severity and predict chronicity.
	-Audrey Vernick</t>
      </text>
    </comment>
    <comment authorId="0" ref="A39">
      <text>
        <t xml:space="preserve">Verbal absurdities and verbal analogies are used to test a person’s verbal fluid reasoning. Verbal absurdities are simply statements that are silly or impossible. Upon hearing these statements, test takers are asked to explain why they are silly or impossible. Analogies reveal the relationship between concepts. For example, a person might be asked a classification question in the guise of the analogy “an apple is to fruit as celery is to __________.” (vegetable). 
The nonverbal sub-tests from this factor are tested with procedural knowledge and visual absurdities. Similar to verbal absurdities, visual absurdities are pictures that contain silly or impossible scenarios that the examinee is asked to explain. Nonverbal procedural knowledge is tested using gestures. For example, a young test subject might be asked to explain basic human needs, like eating, using gestures. The verbal sub-test includes vocabulary questions, which may be administered using toys or flash cards.
	-Audrey Vernick</t>
      </text>
    </comment>
    <comment authorId="0" ref="A37">
      <text>
        <t xml:space="preserve">The Social Language Development Test Adolescent is a standardized test of social language skills that focuses on social interpretation and interaction with peers. Tasks require students to take someone's perspective, make correct inferences, solve problems with peers, interpret social language, and understand idioms, irony, and sarcasm. SLDTA differentiates students with language disorders or autism spectrum disorders from students developing language normally.
	-Audrey Vernick</t>
      </text>
    </comment>
    <comment authorId="0" ref="A36">
      <text>
        <t xml:space="preserve">Incorporates screening of articulation, phonology, and language into a single score that shows child's communication competence.
	-Audrey Vernick</t>
      </text>
    </comment>
    <comment authorId="0" ref="A27">
      <text>
        <t xml:space="preserve">Assess executive functioning/attention, language, memory/learning, sensorimotor functioning, visuospatial processing, social perception.
	-Audrey Vernick</t>
      </text>
    </comment>
    <comment authorId="0" ref="A25">
      <text>
        <t xml:space="preserve">Receptive/expressive evaluation of the 3 tiers of vocabulary-basic, high frequency and curriculum based.
	-Audrey Vernick</t>
      </text>
    </comment>
    <comment authorId="0" ref="A23">
      <text>
        <t xml:space="preserve">The LCT-A: NU evaluates a student's abilities in listening comprehension skills. Teachers can use the results to help students improve their skills and behaviors in both the classroom and in everyday listening situations. There are five subtests: Main Idea, Details, Reasoning, Vocabulary and Semantics, and Understanding Messages. Students are required to (a) pay careful attention to what they hear, (b) listen with a purpose in mind, and (c) remember what they hear well enough to think about it. Students must also avoid being impulsive in giving answers, and they must express answers verbally. The test can be used to identify students who have specific language impairments, plan interventions, and represent listening comprehension in research studies.
	-Audrey Vernick</t>
      </text>
    </comment>
    <comment authorId="0" ref="A34">
      <text>
        <t xml:space="preserve">The Ross Information Processing Assessment has reliability and validity studies performed on individuals with traumatic brain injury (TBI).
The RIPA-2 enables the examiner to quantify cognitive-linguistic deficits, determine severity levels for each skill area, and develop rehabilitation goals and objectives. The RIPA-2 provides quantifiable data for profiling 10 key areas basic to communicative and cognitive functioning:
Immediate Memory
Recent Memory
Temporal Orientation (Recent Memory)
Temporal Orientation (Remote Memory)
Spatial Orientation
Orientation to Environment
Recall of General Information
Problem Solving and Abstract Reasoning
Organization
Auditory Processing and Retention
	-Audrey Vernick</t>
      </text>
    </comment>
    <comment authorId="0" ref="A16">
      <text>
        <t xml:space="preserve">The FLTA measures receptive and expressive language skills, identifies students who are language impaired, and diagnoses their strengths and weaknesses. 
Subtests include: Auditory Synthesis; Morphology Competency; Oral Commands; Convergent Production; Divergent Production; Syllabication; Grammatic Competency; and Idioms.
	-Audrey Vernick</t>
      </text>
    </comment>
    <comment authorId="0" ref="A54">
      <text>
        <t xml:space="preserve">Woodcock Johnson - Visual-Auditory Learning
The ability to associate words with visual symbols and remember them is measured. by asking the subject
to look at a series of iconic symbols that represented simple words such as "horse," "tree," "is," "the," and
"on." The subject then has to "read" sentences composed of these symbols by remembering the words
they represent.
	-Audrey Vernick
This test provides a set of individually-administered tests to measure a child’s academic and intellectual achievements; specifically engineered to measure cognitive abilities and aspects related to cognitive functioning. These tests assess knowledge, reasoning, memory and retrieval, speed, auditory processing, and visual-spatial thinking. Some of the tests are appropriate for children as young as 24 months, but all tests can be administered to individuals between the ages of 5 and 95 years old. The WJ III COG was co-normed with the Woodcock-Johnson III Tests of Achievement (WJ III ACH). Special norms are provided for college and university students.
	-Audrey Vernick</t>
      </text>
    </comment>
    <comment authorId="0" ref="A22">
      <text>
        <t xml:space="preserve">The LAC-3 is a norm-referenced assessment that measures an individual's ability to perceive and conceptualize speech sounds using a visual medium. Because of the importance of these auditory skills to reading, the results are helpful for speech-language pathologists, special educators, and reading specialists.
The LAC-3 also measures the cognitive ability to distinguish and manipulate sounds, which success in reading and spelling requires. This third edition of the LAC has been improved considerably. Three categories of items that relate to multisyllabic processing have been added. 
"Discrimination for sounds and sound sequences" is measured by asking the subject to use colored blocks to represent sound sequences such as /m/ /l/ /m/. The subject is asked to manipulate colored blocks to represent changes in sequence of sounds in nonsense words.
	-Audrey Vernick</t>
      </text>
    </comment>
    <comment authorId="0" ref="A46">
      <text>
        <t xml:space="preserve">The TOLD-P:5 has six core subtests and three supplemental subtests that measure various aspects of oral language. The results of these subtests can be combined to form composite scores for the major dimensions of language: semantics and grammar; listening, organizing, and speaking; and overall language ability.
Professionals can use the TOLD-P:5 to:
- Identify children who are significantly below their peers in oral language proficiency
- Determine their specific strengths and weaknesses in oral language skills
- Document their progress in remedial programs
- Measure oral language in research studies
Core Subtests
- Picture Vocabulary—measures a child’s understanding of the meaning of spoken English words (semantics, listening)
- Relational Vocabulary—measures a child’s understanding and ability to orally express the relationships between two spoken stimulus words (semantics, organizing)
- Oral Vocabulary—measures a child’s ability to give oral definitions to common English words that are spoken by the examiner (semantics, speaking)
- Syntactic Understanding—measures a child’s ability to comprehend the meaning of sentences (grammar, listening)
- Sentence Imitation—measures a child’s ability to imitate English sentences (grammar, organizing)
- Morphological Completion—measures a child’s ability to recognize, understand, and use common English morphological forms (grammar, speaking)
	-Audrey Vernick</t>
      </text>
    </comment>
    <comment authorId="0" ref="A41">
      <text>
        <t xml:space="preserve">Comprehension of grammatical structures was assessed by asking the subject to listen to three sentences
spoken by the examiner and choose the two that had the same meaning, even though they differed in
grammatical form.
	-Audrey Vernick</t>
      </text>
    </comment>
    <comment authorId="0" ref="A48">
      <text>
        <t xml:space="preserve">Test of Language Development - Primary(TOLD-P-2) Grammatical Understanding
Comprehension of grammatical structures was assessed by asking the subject to point to one of several
pictures that matched a sentence spoken by the examiner that featured a specific grammatical form such
as "He is going to pitch."
Test of Language Development - Intermediate (TOLD-I-2) Grammatical Comprehension
Comprehension of grammatical structures was assessed by asking the subject to indicate whether a
sentence spoken by the examiner was grammatically correct or incorrect.
	-Audrey Vernick</t>
      </text>
    </comment>
    <comment authorId="0" ref="A53">
      <text>
        <t xml:space="preserve">Listening comprehension – The subject is told a series of vocabulary words and points to pictures that represent the words. This is followed by a listening exercise where the subject answers questions about short passages that are read to them.
Oral expression – The subject has to verbalize the concepts of pictures they are shown and says words from given categories and repeats sentences.
	-Audrey Vernick</t>
      </text>
    </comment>
    <comment authorId="0" ref="A18">
      <text>
        <t xml:space="preserve">The ITPA-3 is an effective measure of children's spoken and written language. All of the subtests measure some aspect of language, including oral language, writing, reading, and spelling. The content in this edition is consistent with Charles Osgood's original communication model and also with the adaptations of that model made by Samuel Kirk, James McCarthy, and Winifred Kirk. Chief among the assumptions underlying this model are:
- language is an important part of a child's development,
- the essential components of language are measurable,
- these language components can be improved through instruction, and
- instruction in language is relevant to success in basic school subjects, particularly reading and writing.
This test can help you:
- determine children's specific strengths and weaknesses among linguistic abilities;
- document children's development in language as a result of intervention programs;
- identify children with general linguistic delays in the development of spoken and written language;
- contribute to an accurate diagnosis of dyslexia (adequate spoken language with poor word identification and spelling skill), using the oral language/written language discrepancy score;
- clarify the aspects of language that are difficult for a particular child (e.g., phonology, syntax, semantics);
identify specific strengths and weaknesses in language to assist with the development of appropriate instructional goals, and
- differentiate between children with poor phonological coding (ability to read and spell phonically regular pseudowords) and those with poor orthographic coding (ability to read and spell words with an irregular element). 
Furthermore, the Sight-Symbol processing and Sound-Symbol processing scores help identify deficits in written symbol processing, which can aid in planning appropriate strategies and accommodations.
	-Audrey Vernick</t>
      </text>
    </comment>
    <comment authorId="0" ref="A35">
      <text>
        <t xml:space="preserve">These tests, for individuals or groups, identify children who may have dyslexia or specific language disability. All forms contain individual auditory tests to identify those unable to recall or pronounce words correctly or unable to express organized thoughts in their spoken or written language.
Forms evaluate:
- visual-motor coordination
- visual memory 
- visual discrimination
- auditory-visual discrimination
- auditory memory-to-motor ability
- orientation in time and space (Form D)
- ability to express ideas in writing (Form D)
The Slingerland - Echolalia subtest
Pronunciation and sequencing of multisyllable words was assessed by asking the subject to repeat a
multisyllable word several times as quickly as possible.
	-Audrey Vernick</t>
      </text>
    </comment>
    <comment authorId="0" ref="A14">
      <text>
        <t xml:space="preserve">The EOWPVT-4 tests an individual's ability to name, with one word, objects, actions, and concepts when presented with color illustrations.
Used in conjunction with the ROWPVT-4, which tests an individual's ability to match a spoken word with an image of an object, action, or concept.
	-Audrey Vernick</t>
      </text>
    </comment>
    <comment authorId="0" ref="A24">
      <text>
        <t xml:space="preserve">"The Listening Comprehension Test 2 assesses listening through natural classroom situations rather than evaluating listening through simple repetition or discrimination subtests. The tasks reveal students' strengths and weaknesses in integrated language problem solving, reasoning, and comprehension of material presented auditorily.
"Because children need the basic skill of listening (receiving, attending to, interpreting, and responding to verbal messages and other cues) in order to succeed in school and in life and because classroom listening is such an integrated process, each subtest on the Listening Comprehension Test 2 requires students to:
- pay careful attention to what they hear
- listen with a purpose in mind
remember what they hear well enough to think about it
- avoid being impulsive in giving answers
- express answers verbally
"The test, as closely as possible, models the type of listening required in the classroom. The student must determine what part of the message needs immediate attention, organize and understand the input, and plan appropriate responses. In order to respond, the student must integrate the communication skills of vocabulary and semantics, syntax and morphology, phonology, and thinking."
	-Audrey Vernick</t>
      </text>
    </comment>
    <comment authorId="0" ref="A19">
      <text>
        <t xml:space="preserve">Subtests of Gestalt Closure, Photo
Series, Face Recognition could be helpful for SLPs to tease out communication and language deficits.
	-Audrey Vernick</t>
      </text>
    </comment>
    <comment authorId="0" ref="A38">
      <text>
        <t xml:space="preserve">"Social skills are a manifestation of social knowledge. A student's social intelligence is not directly contingent upon his or her academic intelligence as measured through psycho-educational testing. Thus, it is not uncommon to find very "bright" students having significant social skill challenges, which are difficult to measure and define through traditional assessment procedures. Since few appropriate standardized assessments exists, the importance of utilizing informal assessment tools is stressed in this type of evaluation.
Mandatory components of an assessment of high-level student's social skills include: (a) observing the student with his peers, across different aspects of his environment, (b) relating with the student without facilitating the student's social success, (c) informal assessment tools, (d) administering carefully considered standardized measures, (e) interviewing teachers and parents about a student's daily functioning.
The result of a more interactive, informal assessment of social cognition is that it provides specific functional information to better define treatment strategies that foster the development of social thinking and related skills. Further research to support and possibly standardize some of the currently used informal assessment tools is critical; however, teachers and families need functional information now to assist students in their quest to develop functional knowledge and related social skills that ultimately help to facilitate independence and interpersonal satisfaction."
	-Audrey Vernick</t>
      </text>
    </comment>
    <comment authorId="0" ref="A56">
      <text>
        <t xml:space="preserve">The WORD Test 2 Adolescent helps SLPs identify semantic weaknesses that impact academic, social, and vocational success by examining a student’s expressive vocabulary and semantic skills. 
The WORD Test 2 Adolescent measures a student’s facility with language and word meaning using common and unique contexts. Test items use curriculum-related vocabulary.
6 subtests:
- Associations
- Synonyms
- Semantic Absurdities
- Antonyms
- Definitions
- Flexible Word Use
	-Audrey Vernick</t>
      </text>
    </comment>
    <comment authorId="0" ref="A48">
      <text>
        <t xml:space="preserve">This test is unique in that it measures how well children use their knowledge of language in functional discourse, as opposed to measuring knowledge of the actual components of language. The test includes three formats—one without picture cues to test auditory comprehension--and both single and sequence picture cues. The testing session is recorded and used to identify children with language impairments.
	-Audrey Vernick</t>
      </text>
    </comment>
    <comment authorId="0" ref="A33">
      <text>
        <t xml:space="preserve">This test works by measuring the student’s ability to match an object or concept with its name. When the examiner says a certain word, the student identifies which of the four illustrations on the plate shows the word’s meaning. It can be used in conjunction with the EOWPVT (Expressive One-Word Picture Vocabulary Test) to examine developmental differences in receptive and expressive language skills; the two tests were co-normed. 
The ROWPVT-4 tests an individual's ability to match a spoken word with an image of an object, action, or concept. The EOWPVT-4 tests an individual's ability to name, with one word, objects, actions, and concepts when presented with color illustrations.
	-Audrey Vernick</t>
      </text>
    </comment>
    <comment authorId="0" ref="A29">
      <text>
        <t xml:space="preserve">This is an individually-administered test that measures the child’s receptive vocabulary. It is used for individuals 2 years old through adulthood. The child is shown a page with four pictures on it. The examiner says the name of one of the pictures and asks the child to point to it. Norm-referenced scoring is used.
	-Audrey Vernick</t>
      </text>
    </comment>
    <comment authorId="0" ref="A28">
      <text>
        <t xml:space="preserve">This is an individually-administered test that is used for ages 3–21. It has three scales: written expression, oral expression, and listening comprehension. 
In the oral expression scale, the examiner asks the child to answer questions and complete sentences. In the listening comprehension scale, the examiner reads a word, and the child is asked to point to the picture of the word.
	-Audrey Vernick</t>
      </text>
    </comment>
    <comment authorId="0" ref="A15">
      <text>
        <t xml:space="preserve">This is a picture vocabulary test that measures expressive (i.e., naming) vocabulary. It is designed to work alongside the PPVT-4. The examinee is shown a picture and must retrieve and state the correct word in response to a verbal prompt. This test is for ages 2:6-90 years old.
	-Audrey Vernick</t>
      </text>
    </comment>
    <comment authorId="0" ref="A15">
      <text>
        <t xml:space="preserve">This is a picture-naming test that measures the individual’s naming and expressive vocabulary skills. It is normed for ages 2–80 years. Administration can be completed in less than 20 minutes.
	-Audrey Vernick
The EOWPVT-4 is a good quick test for expressive vocabulary and, like the CASL, helpful for goal setting.
	-Audrey Vernick</t>
      </text>
    </comment>
    <comment authorId="0" ref="E2">
      <text>
        <t xml:space="preserve">Phonological awareness skills are important in order to develop good reading skills. Having good phonological awareness skills means that a child is able to manipulate sounds and words, or “play” with sounds and words. For example, a teacher or speech-language pathologist might ask a child to break the word “cat” into individual sounds: “c-a-t.”
	-Audrey Vernick</t>
      </text>
    </comment>
    <comment authorId="0" ref="A60">
      <text>
        <t xml:space="preserve">This norm-referenced test is given to children ages 3–6 years to measure language development. It is best used for screening and diagnostic purposes. The CELF-Preschool 2 is a four-level, flexible assessment system to determine if a language disorder exists, the nature of the disorder, to measure early classroom and literacy fundamentals, and to evaluate language and communication in context. The test includes a core language score, incorporating measurement of sentence structure, word structure, and expressive vocabulary. Estimated administration time of 15-20 minutes; norm-referenced scoring is used.
	-Audrey Vernick
"Given that reading disability and dyslexia have an underlying language component, language testing is essential when making a diagnosis. The CELF-5 provides a good overview of oral language in general and parses out receptive and expressive language skills. It is particularly helpful in identifying a receptive – expressive language gap.
We like that you can compare and contrast various subcategories (e.g., vocabulary, memory) to identify the student’s strengths and weaknesses.
The Sentence Structure subtest gives insight on how a student is using grammar; with further testing this can subsequently be compared with written use of grammar.
Using the Following Concepts and Direction subtest, you can pick up central auditory processing (CAPD) problems through anecdotal information such as how many times the student asks for repetitions. You can then make a referral if necessary.
We find the Word Classes subtest to be very revealing and we also like the supplemental subtests for phonemic awareness and word fluency.
The CELF-5 is good for students with low verbal skills as you can give the subtests that require a pointing or cloze response.
You can also get an idea of the student’s underlying articulation errors. The CELF-5 has questionnaires for parent, teacher, and student whereby you can compare and contrast various understandings about the student’s skills." 
http://dyslexiahelp.umich.edu/professionals/learn-about-dyslexia/diagnosing-dyslexia/tests/14-dyslexia-tests-clinicians-like/#gort
	-Audrey Vernick</t>
      </text>
    </comment>
    <comment authorId="0" ref="A30">
      <text>
        <t xml:space="preserve">The PAT-3 revised test provides a standardized way to document articulation errors in children 3-0 through 8-11. The test consists of photographs that test consonants and connected speech, and the child’s identification of the photograph is recorded to show the presence of any errors. The results provide a view of the child’s articulation errors.
	-Audrey Vernick</t>
      </text>
    </comment>
    <comment authorId="0" ref="A21">
      <text>
        <t xml:space="preserve">This test is meant as a companion to the G-FTA-2. Together with this test, the KLPA-2 functions to give a phonological analysis of articulation ability. It helps you diagnose and plan remediation for ten common phonological disorders such as Initial Voicing and Liquid Simplification. It is administered to children and young adults who are 2-21 years old. Scoring can also be done via CD-ROM.
	-Audrey Vernick</t>
      </text>
    </comment>
    <comment authorId="0" ref="A20">
      <text>
        <t xml:space="preserve">This test was developed to assist in the diagnosis and treatment of developmental apraxia of speech in preschoolers. This norm-referenced test measures a child’s imitative response to the clinician, and works to evaluate the level of breakdown in speech and measure progress by measuring and quantifying gains in motor-speech using individual sections of the test. The KSPT can be used to generate goals for Individualized Education Programs (IEPs). Includes normative information related to the “normal” speaking population of children and the “disordered” population.
	-Audrey Vernick</t>
      </text>
    </comment>
    <comment authorId="0" ref="A17">
      <text>
        <t xml:space="preserve">The ability to analyze the sounds in words is measured by asking the subject to identify the first, middle
and last sounds in one-syllable nonsense words.
This is a norm-referenced test which focuses on the articulation of sounds by isolating a consonant in each word position (beginning, middle, and end). 
The test is divided into three parts: sounds in words, sounds in sentences, and stimulability. These are intended to assess consonant production across different speaking conditions.
	-Audrey Vernick</t>
      </text>
    </comment>
    <comment authorId="0" ref="A3">
      <text>
        <t xml:space="preserve">This is a norm-referenced test of standard American English consonant and vowel articulation that can be administered to individuals 1.5-19 years of age. This test focuses on the articulation of sounds while using pictures to assess consonant, vowel, or single phoneme pronunciation. The child will be asked to name pictures shown by the examiner, and then is asked a question about the card to test vocabulary.
	-Audrey Vernick</t>
      </text>
    </comment>
    <comment authorId="0" ref="A49">
      <text>
        <t xml:space="preserve">"Evaluates social communication in context, telling you how well students listen, choose appropriate content, express feelings, make requests, and handle other aspects of pragmatic language."
This test is used to evaluate social language skills. It includes 44 items, each of which establishes a social context. After a verbal stimulus prompt from the examiner, who also displays a picture, the child responds to the dilemma.
	-Audrey Vernick
"Pragmatic language by definition (i.e., language use for social purposes) is hard to test, but the TOPL has done a good job assessing social language skills in a non-natural setting. You can get a pretty good picture of a student’s skills, which can be verified through an observation in a natural social setting. The TOPL does a good job assessing Theory of Mind and is good for goal setting.
We have found the TOPL particularly helpful to share at IEPs and team meetings as many schools do not typically administer this test. It gives everyone some insight into the student’s pragmatic language skills.
We have found that the directions can be challenging for students with auditory comprehension problems; but this in and of itself is informative. If a student has difficulty with the directions, he probably has difficulty in conversation with his peers."
http://dyslexiahelp.umich.edu/professionals/learn-about-dyslexia/diagnosing-dyslexia/tests/14-dyslexia-tests-clinicians-like/#gort
	-Audrey Vernick</t>
      </text>
    </comment>
    <comment authorId="0" ref="A42">
      <text>
        <t xml:space="preserve">This is a picture-pointing test assessing the understanding of word classes (e.g., nouns, verbs, adjectives), grammatical morphology (e.g., prepositions, singular vs. plural nouns, verbs), and sentence structures (e.g., questions, negatives) in children ages 3–10. The child is shown three pictures and given a stimulus, word, or sentence and expected to point to the appropriate picture. Norm-referenced scoring is used.
	-Audrey Vernick</t>
      </text>
    </comment>
    <comment authorId="0" ref="A31">
      <text>
        <t xml:space="preserve">This scale is used to identify preschool children with language disorder or delay. The PLS-4 consists of two core subscales, the auditory comprehension subscale (AC) and expressive communication subscale (EC). The AC subscale is used to assess the child's ability to understand spoken language. The EC subscale is used to assess the child's ability to communicate with others. Norm-referenced scoring is used, and percentile scores and age-based equivalents are used overall and in the two subscales.
	-Audrey Vernick</t>
      </text>
    </comment>
    <comment authorId="0" ref="A8">
      <text>
        <t xml:space="preserve">This assessment was developed to identify, diagnose, and provide follow-up evaluation of language and communication disorders in children, adolescents, and young adults between 3 and 21 years of age. Language processing skills including comprehension, expression, and retrieval are measured in fifteen tests, in four language structure categories: lexical/semantic, syntactic, supralinguistic, and pragmatic. The different tests can be administered on an as-needed basis. The test is orally administered and requires a verbal or nonverbal response; no reading or writing is necessary.
	-Audrey Vernick
"We find the CASL to be a good test to use for assessing higher level language skills, such as figurative language and abstract reasoning.We’ve used it in conjunction with the CELF-5 to assess a student’s understanding of non-literal language. In addition, it is a helpful tool for goal setting. Some subtests also tap into general pragmatic language skills, but more assessment will likely be necessary."
http://dyslexiahelp.umich.edu/professionals/learn-about-dyslexia/diagnosing-dyslexia/tests/14-dyslexia-tests-clinicians-like/#gort
	-Audrey Vernick</t>
      </text>
    </comment>
    <comment authorId="0" ref="A6">
      <text>
        <t xml:space="preserve">This norm-based assessment was developed to identify, diagnose, and provide follow-up evaluation of language and communication disorders in children, adolescents, and young adults between 5-21 years of age. The test assesses language content and form in both expressive and receptive language modalities. In addition, it includes tests for the assessment of pragmatics, semantics, and memory. Core Language Score, Receptive Language, Expressive Language, Language Structure and Language Content standard scores, percentile ranks, growth scale values, and age equivalents.
	-Audrey Vernick</t>
      </text>
    </comment>
    <comment authorId="0" ref="A3">
      <text>
        <t xml:space="preserve">This norm-referenced test is given to children ages 3–6 years to measure language development. It is best used for screening and diagnostic purposes. The CELF-Preschool 2 is a four-level, flexible assessment system to determine if a language disorder exists, the nature of the disorder, to measure early classroom and literacy fundamentals, and to evaluate language and communication in context. The test includes a core language score, incorporating measurement of sentence structure, word structure, and expressive vocabulary. Estimated administration time of 15-20 minutes; norm-referenced scoring is used.
	-Audrey Vernick</t>
      </text>
    </comment>
    <comment authorId="0" ref="A44">
      <text>
        <t xml:space="preserve">Assesses the broad picture of a child’s language development, specifically the areas of semantics, syntax, and morphology.
	-Audrey Vernick</t>
      </text>
    </comment>
    <comment authorId="0" ref="A7">
      <text>
        <t xml:space="preserve">Pre-school to early elementary aged children Subtests include basic concepts, sentence and word structure, formulating labels, recalling meaning, and linguistic concepts.
	-Audrey Vernick</t>
      </text>
    </comment>
    <comment authorId="0" ref="M2">
      <text>
        <t xml:space="preserve">rules governing the use of language and how you communicate: greeting, requesting, informing, how to adapt language to a different speaker or setting, taking turns, using and reading facial expressions, etc.
	-Audrey Vernick</t>
      </text>
    </comment>
    <comment authorId="0" ref="A9">
      <text>
        <t xml:space="preserve">This norm-referenced test measures phonological abilities and processing skills using three indicators: the Phonological Awareness Quotient (PAQ), the Phonological Memory Quotient (PMQ), and the Rapid Naming Quotient (RNQ). These assess phonological awareness skills, phonological retrieval and memory, and the ability to quickly process and name phonological information. The test also helps to monitor progress achieved by special intervention programs and is normed for children, adolescents, and young adults between 4-24 years of age.
	-Audrey Vernick
"We find the CTOPP-2 to be very valuable in identifying underlying phonological processing skills and, thus, dyslexia. It is a standard test in our battery. It is fun to give and kids like taking it because it is almost like a game. You can compare and contrast the subtests to determine whether the student has difficulty with phonological analysis versus synthesis (or both). You also get a fluency score. We find the supplemental tests very helpful, particularly Segmentation. Because we use it so much, we do wish there was a Form B."
http://dyslexiahelp.umich.edu/professionals/learn-about-dyslexia/diagnosing-dyslexia/tests/14-dyslexia-tests-clinicians-like/#gort
	-Audrey Vernick</t>
      </text>
    </comment>
    <comment authorId="0" ref="A11">
      <text>
        <t xml:space="preserve">This assessment was developed to identify, diagnose, and provide follow-up evaluation of language and communication disorders in children, adolescents, and young adults between 3 and 21 years of age. Language processing skills including comprehension, expression, and retrieval are measured in fifteen tests, in four language structure categories: lexical/semantic, syntactic, supralinguistic, and pragmatic. The different tests can be administered on an as-needed basis. The test is orally administered and requires a verbal or nonverbal response; no reading or writing is necessary.
	-Audrey Vernick</t>
      </text>
    </comment>
    <comment authorId="0" ref="A60">
      <text>
        <t xml:space="preserve">This norm-based assessment was developed to identify, diagnose, and provide follow-up evaluation of language and communication disorders in children, adolescents, and young adults between 5-21 years of age. The test assesses language content and form in both expressive and receptive language modalities. In addition, it includes tests for the assessment of pragmatics, semantics, and memory. The CELF-5 has been explicitly designed to adhere to state and federal regulations, as specified in the Individuals with Disabilities Education Act Amendment of 1997, and to facilitate the development of individualized education programs.
	-Audrey Vernick</t>
      </text>
    </comment>
    <comment authorId="0" ref="A6">
      <text>
        <t xml:space="preserve">This norm-referenced test is given to children ages 3–6 years to measure language development. It is best used for screening and diagnostic purposes. The CELF-Preschool 2 is a four-level, flexible assessment system to determine if a language disorder exists, the nature of the disorder, to measure early classroom and literacy fundamentals, and to evaluate language and communication in context. The test includes a core language score, incorporating measurement of sentence structure, word structure, and expressive vocabulary. Estimated administration time of 15-20 minutes; norm-referenced scoring is used.
	-Audrey Vernick</t>
      </text>
    </comment>
    <comment authorId="0" ref="A3">
      <text>
        <t xml:space="preserve">The ALB is used to assess a child's performance in the areas of cognitive-social and linguistic development (cognitive antecedents to word meaning, play, communicative intentions, language comprehension, and language production). The test is given to children from birth to 24 months. Norm-referenced scoring is used.
	-Audrey Vernick</t>
      </text>
    </comment>
    <comment authorId="0" ref="D2">
      <text>
        <t xml:space="preserve">Ability to coordinate
articulatory movement
patterns for speech
	-Audrey Vernick</t>
      </text>
    </comment>
    <comment authorId="0" ref="I2">
      <text>
        <t xml:space="preserve">Ability to convey meaning through gestures, facial expressions, and drawings.
	-Audrey Vernick</t>
      </text>
    </comment>
    <comment authorId="0" ref="H2">
      <text>
        <t xml:space="preserve">Ability to derive meaning from pictures, gestures, and facial expressions, and to interpret social situations without verbal clues.
	-Audrey Vernick</t>
      </text>
    </comment>
    <comment authorId="0" ref="K2">
      <text>
        <t xml:space="preserve">Ability to understand incoming spoken language.
	-Audrey Vernick</t>
      </text>
    </comment>
    <comment authorId="0" ref="L2">
      <text>
        <t xml:space="preserve">Ability to convey ideas and relate information through oral language.
	-Audrey Vernick</t>
      </text>
    </comment>
    <comment authorId="0" ref="A16">
      <text>
        <t xml:space="preserve">Standardized Assessment of Speech Production and Stimulability
	-Audrey Vernick</t>
      </text>
    </comment>
    <comment authorId="0" ref="A26">
      <text>
        <t xml:space="preserve">The MAPA  is designed to provide information about auditory processing skills in individuals with reported functional listening difficulties. 
The MAPA-2 includes administered
subtests in three auditory domains —monaural, temporal, and binaural —and a behavioral checklist of listening abilities, the Scale of Auditory Behaviors (SAB). It is designed for both screening and diagnostic identification of those with auditory
processing disorder. It is intended for use primarily by audiologists, speech-language pathologists, and other professionals who need a valid and reliable measure of auditory abilities in school-age children and adolescents who experience difficulties understanding in common listening situations.
* Please note that ONLY AN AUDIOLOGIST CAN DIAGNOSE CAPD.
	-Audrey Vernick</t>
      </text>
    </comment>
    <comment authorId="0" ref="A52">
      <text>
        <t xml:space="preserve">Semantic reasoning is the process by which new words are learned and retrieved from one's lexicon through analysis of multiple images that convey various contexts of the word's meaning.
The TOSR assesses breadth (the number of lexical entries one has) and depth (the extent of semantic representation for each known word) of vocabulary knowledge without taxing expressive language skills, providing an important new resource for individuals assessing children with possible language and literacy deficits. Breadth and depth are both important for literacy. Breadth is related to early decoding, and depth to later comprehension.
The TOSR assesses three narrow abilities defined in the Cattell-Horn-Carroll (CHC) theory of cognitive abilities:
- Lexical Knowledge (VL): The extent of vocabulary that can be understood in terms of correct word meanings
- Induction (I): The ability to discover the underlying characteristic that governs a problem or a set of materials
- General Sequential Reasoning (RG): The ability to start with stated rules, premises, or conditions, and to engage in one or more steps to reach a solution to a novel problem
	-Audrey Vernick</t>
      </text>
    </comment>
    <comment authorId="0" ref="A32">
      <text>
        <t xml:space="preserve">The RESCA-E combines standardized tests and informal observation across settings to give a more complete picture of a child's communication skills. 
Receptive Core (Vocabulary, Oral Direction, and Stories and Questions); Expressive Core (Labeling of Vocabulary, Describing and Explaining, and Narrative); Social Communication Core (Body Language and Vocal Emotion, Inference, and Situational Language Use); and Social Communication Inventory
	-Audrey Vernick</t>
      </text>
    </comment>
    <comment authorId="0" ref="A43">
      <text>
        <t xml:space="preserve">The TAPS provides a way to identify particular language processes that an individual may be having difficulties with. The TAPS-4 features new subtests along with updates to subtests from the TAPS-3.
	-Audrey Vernick
Test of Auditory Processing Skills, 3rd Edition (TAPS-3): This test measures what the person does with what is heard, and can be used for ages 4-18. There are numerous subscores, and three cluster scores including basic auditory skills, auditory memory, and auditory cohesion. The subtests are arranged in a developmental progression from easiest to hardest, and an additional test, Auditory Figure-Ground, is also available to evaluate how the child’s processing skills relate to the real world. This test is meant to be used alongside other tests for a complete evaluation.
	-Audrey Vernick
"Although it can be a time-consuming test to administer, we find the TAPS core scores to be helpful in identifying strengths and weaknesses. It is another helpful test for goal setting. The last two subtests, Auditory Comprehension and Auditory Reasoning have longer auditory passages which can be helpful in identifying whether the student may have difficulty understanding connected speech. You can also get a bit of an idea about phonological processing skills. It is a helpful tool for determining whether a referral for CAPD is warranted."
http://dyslexiahelp.umich.edu/professionals/learn-about-dyslexia/diagnosing-dyslexia/tests/14-dyslexia-tests-clinicians-like/#gort
	-Audrey Vernick</t>
      </text>
    </comment>
  </commentList>
</comments>
</file>

<file path=xl/comments8.xml><?xml version="1.0" encoding="utf-8"?>
<comments xmlns:r="http://schemas.openxmlformats.org/officeDocument/2006/relationships" xmlns="http://schemas.openxmlformats.org/spreadsheetml/2006/main">
  <authors>
    <author/>
  </authors>
  <commentList>
    <comment authorId="0" ref="P2">
      <text>
        <t xml:space="preserve">Tests of binaural interaction assess the ability to take incomplete information presented to each ear and fuse the information into an understandable message.  Information presented to either ear alone is unrecognizable, and understanding the message depends on the brain’s ability to integrate the information.
Auditory cohesion involves higher-level linguistic processing skills, such as the ability to follow complicated conversations, understand jokes and riddles, make inferences, and draw conclusions. 
Weaknesses in this area may translate into academic difficulties as follows:
- Poor note-taking skills
- Poor reading comprehension, particularly compared to reading decoding strategies
- Pragmatically inappropriate behaviors
- Difficulty with written expression
	-Audrey Vernick</t>
      </text>
    </comment>
    <comment authorId="0" ref="Q2">
      <text>
        <t xml:space="preserve">Phonemic Synthesis Test—assesses sound blending, discrimination skills, articulation, processing time, and sequencing; may reflect difficulties with auditory closure and decoding activities 
Phonemic synthesis is a complex auditory skill, a form of sound blending. It involves the abilities to form a word from individual sounds, to identify individual sounds in words as they occur within words or sentences, and to break words into syllables and/or discrete sound components
Both sound blending and phonemic synthesis have been found to relate to articulation, language, spelling and reading behavior. Difficulties with Phonemic Synthesis are related to decoding skills, or the ability to apply knowledge of letter-sound relationships, including knowledge of letter patterns.  Decoding difficulties are generally associated with difficulties in phonics, spelling, and word accuracy in reading.
	-Audrey Vernick</t>
      </text>
    </comment>
    <comment authorId="0" ref="O2">
      <text>
        <t xml:space="preserve">Auditory temporal processing and patterning tests assess the ability to analyze acoustic events over time. This part of the evaluation measures the child’s ability to recognize the order or pattern of nonverbal auditory signals.  This involves the timing of the spoken message, and requires accurate ordering, or sequencing, abilities. This relates to how the brain interprets timing cues, which allow the auditory centers of the brain to distinguish between phonemes (i.e. speech sounds) as well as understanding pitch differences and intonation of conversational speech. Problems with temporal processing can include misunderstanding conversations, responding inappropriately, misinterpreting the incoming message, and misunderstanding sarcasm.
Specific tests include:
- Pitch Pattern Sequence Test (PPS)—assesses temporal patterning; may reflect difficulties with understanding inflectional patterns and recognizing and using prosodic speech features
- Duration Pattern Sequence Test (DPS)—assesses temporal patterning; may reflect difficulties with the prosodic speech features
- Gap detection in quiet and in noise
	-Audrey Vernick</t>
      </text>
    </comment>
    <comment authorId="0" ref="B16">
      <text>
        <t xml:space="preserve">Prerequisites for a traditional central auditory processing evaluation (which are considered behavioral tests):
- normal hearing sensitivity
- normal cognitive abilities (IQ of ~ 80 or higher)
- age-appropriate speech and language skills
- a minimum age of 7-8 years due to the age norms used to determine normal function because many of these auditory functions are not fully developed until then
Most available behavioral central auditory tests are more appropriate for administration to children 7 years of age and older due to the challenging nature of the tasks and considerable performance variability. But remember - every child after hemispherectomy, temporal lobectomy, and corpus callosotomy will likely have some deficits of central auditory function as a result of the auditory centers of the brain being removed/disconnected.
If your child had brain surgery for epilepsy, it’s imperative that the child is assessed as soon as possible as the implications of auditory processing disorder on their ability to learn in a noisy environment like a classroom may be greatly impaired.
If the child has had a temporal lobe resection/disconnection and is unable to participate in a CAPD assessment,  it should be assumed that:
1) the child has some impairments related to dichotic listening, sound lateralization, and potentially sound localization; and,
2) the ear opposite of the removed/disconnected temporal lobe is massively suppressed in dichotic listening environments.
NOTE: There is not a single published research study that states that auditory processing "recovers" after resection / disconnection.
	-Audrey Vernick</t>
      </text>
    </comment>
    <comment authorId="0" ref="A66">
      <text>
        <t xml:space="preserve">The TOPS-3E: NU assesses a school-age child’s ability to integrate semantic and linguistic knowledge with reasoning ability by way of picture stimuli and verbal responses.
The TOPS-3E: NU focuses on students’ linguistic ability to think and reason. Language competence is the verbal indicator of how a student’s language skills affect his ability to think, reason, problem solve, infer, classify, associate, predict, determine causes, sequence, and understand directions. The test focuses on a broad range of language-based thinking skills, including clarifying, analyzing, generating solutions, evaluating, and showing affective thinking.
While other tests may asses students’ thinking skills by tapping mathematical, spatial, or nonverbal potential, the TOPS-3E: NU measures discreet skills that form the foundation of language-based thinking, reasoning, and problem-solving ability.
Although the skills tested on the TOPS-3E: NU are necessary for developing social competence, it is not primarily a test of pragmatic or social language skills. Rather, it should be part of a battery of tests and observations used to assess pragmatic competence.
	-Audrey Vernick</t>
      </text>
    </comment>
    <comment authorId="0" ref="A65">
      <text>
        <t xml:space="preserve">Use the TOPS-2: Adolescent to determine how to help teens with language impairments related to the process of thinking, for whom making good decisions and solving problems appropriately may be difficult tasks.
Focuses on the following cognitive processes: understanding/comprehension, analysis, interpretation, self-regulation, evaluation, explanation, inference, insight, decision making, intent/purpose, problem solving, and acknowledgment.
Uses a natural context of problem-solving situations related to adolescent experiences: Making Inferences, Determining Solutions, Problem Solving, Interpreting Perspectives, and Transferring Insights.
	-Audrey Vernick</t>
      </text>
    </comment>
    <comment authorId="0" ref="B17">
      <text>
        <t xml:space="preserve">Prerequisites for a traditional central auditory processing evaluation (which are considered behavioral tests):
- normal hearing sensitivity
- normal cognitive abilities (IQ of ~ 80 or higher)
- age-appropriate speech and language skills
- a minimum age of 7-8 years due to the age norms used to determine normal function because many of these auditory functions are not fully developed until then
Most available behavioral central auditory tests are more appropriate for administration to children 7 years of age and older due to the challenging nature of the tasks and considerable performance variability. But remember - every child after hemispherectomy, temporal lobectomy, and corpus callosotomy will likely have some deficits of central auditory function as a result of the auditory centers of the brain being removed/disconnected.
If your child had brain surgery for epilepsy, it’s imperative that the child is assessed as soon as possible as the implications of auditory processing disorder on their ability to learn in a noisy environment like a classroom may be greatly impaired.
If the child has had a temporal lobe resection/disconnection and is unable to participate in a CAPD assessment,  it should be assumed that:
1) the child has some impairments related to dichotic listening, sound lateralization, and potentially sound localization; and,
2) the ear opposite of the removed/disconnected temporal lobe is massively suppressed in dichotic listening environments.
NOTE: There is not a single published research study that states that auditory processing "recovers" after resection / disconnection.
	-Audrey Vernick</t>
      </text>
    </comment>
    <comment authorId="0" ref="A17">
      <text>
        <t xml:space="preserve">Assesses the child’s ability to understand speech in the presence of noise.  Children with Auditory Figure-Ground problems have trouble putting the background noise in the background!  It often gets “jumbled” or confused with the foreground, or primary, message and leads to difficulties understanding the primary message.
	-Audrey Vernick
Speech in Noise - Auditory figure-ground  
The ability to discriminate speech in the presence of background noise: 
Monaural low-redundancy speech tests to assess the recognition of degraded speech stimuli presented to one ear at a time, including speech-in-noise, speech-in-competition, low-pass filtered speech, or compressed (rapid) speech.
Children with attention deficits often struggle with this testing due to the added auditory distraction of the noise.
	-Audrey Vernick</t>
      </text>
    </comment>
    <comment authorId="0" ref="N2">
      <text>
        <t xml:space="preserve">Dichotic listening is the ability to decipher competing meaningful speech or sounds presented to each ear at the same time.  Dichotic speech tests to assess the ability to separate (binaural separation – ignoring what is heard in one ear while repeating what is heard in the other ear) or integrate (binaural integration – repeating everything heard in both ears) disparate auditory stimuli presented to each ear simultaneously.
Problems with Binaural Integration may include difficulties listening to two people at the same time, trouble processing more than one modality at a time, and problems with taking notes. Binaural Separation is the child's ability to listen to a message presented to one ear while ignoring auditory competition coming into the opposite ear.  
Weaknesses in this area may translate into academic difficulties as follows:
- Difficulty functioning in classroom centers
- Difficulty learning within a whole-language environment
- Difficulty taking notes and writing to dictation
- Difficulty with music-related skills
Tests are selected with varying language complexities to assess whether language itself is the underlying concern. Specific tests include: 
- The Competing Sentences subtest is a dichotic speech task that reflects the development and maturation of the auditory system. Errors in the left ear only suggests a possible delay in the maturation of the auditory system. 
- The Competing Words subtest is a dichotic test in which different speech stimuli are presented to the two ears simultaneously. A depressed score may suggest that a child’s auditory system is functioning similar to that of a younger child.
 - Staggered Spondaic Word Test (SSW)—assesses binaural integration within a linguistically-loaded format; may reflect difficulties with decoding or receptive language weaknesses; requires the subject to respond to spondee words presented to both ears
- Dichotic Digits Test (DDT)—assesses binaural integration within a nonlinguistically-loaded format; may reflect difficulties with binaural sepa
	-Audrey Vernick</t>
      </text>
    </comment>
    <comment authorId="0" ref="A59">
      <text>
        <t xml:space="preserve">FE- Memory for Sentences, Memory for Digits, FE – Vocabulary,
Comprehension, Verbal Relations
	-Audrey Vernick</t>
      </text>
    </comment>
    <comment authorId="0" ref="A69">
      <text>
        <t xml:space="preserve">(Second Half of Kindergarten, First Grade; Screening measure). 
This test (Yopp, 1995) consists of 22 items and requires students to separately articulate each phoneme in the presented words. The student receives credit only if all sounds in a word are presented correctly. The student does not receive partial credit for saying /c/ or /c/ /at/ for cat. One feature that differentiates this screening measure from others is that students receive feedback after each response. If the child's response is correct, the test administrator says, "That's right." If the student gives an incorrect response, the examiner tells the student the correct response. Moreover, if the student gives an incorrect response, the examiner writes the error. Recording the errors helps the teacher decide what remediation the student requires. The student's score is the number of items correctly segmented into individual phonemes. The test is administered individually and requires about 5 to 10 minutes per child.
	-Audrey Vernick</t>
      </text>
    </comment>
    <comment authorId="0" ref="A67">
      <text>
        <t xml:space="preserve">particularly the Reading
Decoding and Reading Comprehension, Oral Expression, Written Expression,
and Listening Comprehension subtests (Information, Similarities, Vocabulary, Comprehension and Digit Span)
	-Audrey Vernick</t>
      </text>
    </comment>
    <comment authorId="0" ref="A63">
      <text>
        <t xml:space="preserve">particularly the Sentence 
Imitation, Word Discrimination, and Phonemic Analysis subtests
	-Audrey Vernick</t>
      </text>
    </comment>
    <comment authorId="0" ref="A62">
      <text>
        <t xml:space="preserve">particularly the Sentence 
Imitation, Word Discrimination, and Phonemic Analysis subtests
	-Audrey Vernick</t>
      </text>
    </comment>
    <comment authorId="0" ref="A56">
      <text>
        <t xml:space="preserve">The RAVLT is widely used to evaluate verbal learning and memory, including proactive inhibition, retroactive inhibition, retention, encoding versus retrieval, and subjective organization.
	-Audrey Vernick</t>
      </text>
    </comment>
    <comment authorId="0" ref="A55">
      <text>
        <t xml:space="preserve">Preschool Language Scales, Fourth Edition (PLS™-4) is an interactive assessment of developmental language skills.
For children birth to 2.11, there are more items targeting interaction, attention, and vocal/gestural behaviors.
For 5 and 6 year olds, there are more items targeting early literacy and phonological awareness skills that tap school readiness.
Includes reproducible Caregiver Questionnaire in which parents or caregivers share their knowledge of the child's typical communication at home.
	-Audrey Vernick</t>
      </text>
    </comment>
    <comment authorId="0" ref="A54">
      <text>
        <t xml:space="preserve">The PAT-2: NU is a standardized assessment of phonological awareness, phoneme-grapheme correspondence, and phonemic decoding skills. Test results help educators focus on those aspects of oral language that may not be systematically targeted in classroom reading instruction.
Measures students' awareness of spoken syllables and phonemes.
Assesses students' knowledge of sound/symbol correspondence in isolation and in practice.
	-Audrey Vernick</t>
      </text>
    </comment>
    <comment authorId="0" ref="A53">
      <text>
        <t xml:space="preserve">particularly the Listening Comprehension Scale
	-Audrey Vernick</t>
      </text>
    </comment>
    <comment authorId="0" ref="A50">
      <text>
        <t xml:space="preserve">The Listening Inventory is an informal behavioral observation completed by parents and/or teachers. The Listening Inventory is a first step to quantify behaviors to see if a child might need evaluation for auditory disorders and it can provide a starting point for discussions with the speech-language professional prior to formal evaluation of a child.
Six areas are assessed and index scores are derived for each. The areas are:
linguistic organization
decoding/language mechanics
attention/organization
sensory/motor
social/behavioral
auditory processes
	-Audrey Vernick</t>
      </text>
    </comment>
    <comment authorId="0" ref="A46">
      <text>
        <t xml:space="preserve">The Language Processing Test, Elementary assesses a hierarchy of discrete language-processing skills, ranging from simple to complex. Its eight subtests measure the student’s ability to assign meaning to auditory stimuli. (The first two subtests function only as warm-up exercises.)
Labeling
Stating Functions
Associations
Categorization
Similarities
Differences
Multiple Meanings
Attributes
	-Audrey Vernick</t>
      </text>
    </comment>
    <comment authorId="0" ref="A45">
      <text>
        <t xml:space="preserve">particularly the Reading Decoding and Reading Comprehension subtests
	-Audrey Vernick</t>
      </text>
    </comment>
    <comment authorId="0" ref="A44">
      <text>
        <t xml:space="preserve">particularly Number Recall, Word Order
	-Audrey Vernick</t>
      </text>
    </comment>
    <comment authorId="0" ref="A43">
      <text>
        <t xml:space="preserve">The Goldman-Fristoe-Woodcock Test of Auditory Discrimination is a standardized formal assessment that assesses auditory discrimination in two environments - quiet and noisy.
It consists of a Training Procedure, a Quiet Subtest and a Noise Subtest.
	-Audrey Vernick</t>
      </text>
    </comment>
    <comment authorId="0" ref="A42">
      <text>
        <t xml:space="preserve">particularly the Sentence Imitation, Reverse Letters, Word Sequences, Oral Directions  and Story Sequences subtests
	-Audrey Vernick</t>
      </text>
    </comment>
    <comment authorId="0" ref="A39">
      <text>
        <t xml:space="preserve">particularly the Concepts and Directions, Recalling Sentences, and Word Classes subtests
	-Audrey Vernick</t>
      </text>
    </comment>
    <comment authorId="0" ref="A38">
      <text>
        <t xml:space="preserve">The APAT may be used for the following purposes: the identification of children who are at risk or who may be experiencing Auditory Processing Disorder (APD); to determine a child's specific strengths and weaknesses among a number of auditory processing skills; document a child's improvement in auditory processing skill abilities as a result of therapeutic interventions.
	-Audrey Vernick</t>
      </text>
    </comment>
    <comment authorId="0" ref="A37">
      <text>
        <t xml:space="preserve">The Auditory Perception Test for the Hearing Impaired, Third Edition (APT/HI) continues to serve as an effective resource for accurately determining the discrete auditory perception abilities of children (three years of age and older) through profiling 8 major skill areas with several subsets. By using a limited set of words within the test and the recommended trial sets, the user can determine if a student understands the linguistic material included in the test item set, which demonstrates that auditory processing--rather than linguistic functioning--is being tested.
	-Audrey Vernick</t>
      </text>
    </comment>
    <comment authorId="0" ref="A36">
      <text>
        <t xml:space="preserve">Screen for auditory attention deficits in children
	-Audrey Vernick</t>
      </text>
    </comment>
    <comment authorId="0" ref="S2">
      <text>
        <t xml:space="preserve">Acoustic scene - your ability to tell where the sound is located: lateralization and or localization tests assess the ability to accurately find the side or origin of a sound (being able to hear cars coming when you cross the street or a barking dog for safety; being able to determine if sound is moving vs static).
	-Audrey Vernick</t>
      </text>
    </comment>
    <comment authorId="0" ref="R2">
      <text>
        <t xml:space="preserve">Acoustic scene - your ability to tell where the sound is located: lateralization and or localization tests assess the ability to accurately find the side or origin of a sound (being able to hear cars coming when you cross the street or a barking dog for safety; being able to determine if sound is moving vs static).
	-Audrey Vernick</t>
      </text>
    </comment>
    <comment authorId="0" ref="M2">
      <text>
        <t xml:space="preserve">Auditory Closure is the child’s ability to fill in and recognize an acoustic signal when parts of the signal are missing or modified.  To determine whether or not the child is able to fill in missing information when the incoming signal is not clear, measures to assess the recognition of degraded speech stimuli presented to one ear at a time, include speech-in-noise, speech-in-competition, low-pass filtered speech, or compressed (rapid) speech.
Children with auditory closure difficulties may have problems understanding the incoming message when talking on a cell phone or in a noisy restaurant. Weaknesses in this area may translate into academic difficulties as follows:
- Difficulty understanding speech in noise
- Poor vocabulary
- Poor syntax
- Difficulty with sound recognition and sound blending in phonics tasks
	-Audrey Vernick</t>
      </text>
    </comment>
    <comment authorId="0" ref="B19">
      <text>
        <t xml:space="preserve">Neuromaturation, subject state, and cognitive factors may affect the outcomes of many electrophysiologic procedures when used with children younger than 10 years of age. These measures need to be administered and interpreted accordingly.
	-Audrey Vernick</t>
      </text>
    </comment>
    <comment authorId="0" ref="A19">
      <text>
        <t xml:space="preserve">Electrophysiologic measures may be useful in cases where behavioral procedures are not feasible (e.g., infants and very young children, non-English speakers), when there is suspicion of frank neurologic disorder, when a confirmation of behavioral findings is needed, or when behavioral findings are inconclusive. In these cases, there are some audiologists who perform electrodiagnostic testing to evaluate the part of the brain that detects and interprets speech sounds, called the auditory cortex. A battery of electrophysiological and electroacoustic tests may be able to determine if the central auditory nervous system is a main contributor to some of the difficulties the child has shown.
These tests are not as common clinically due to the expense even though there are large amounts of research supporting their use in assessing central auditory function. Although these tests are not able to give a formal diagnosis of CAPD, they are valuable in looking at the central auditory nervous system (i.e the brain and the brainstem) without potential interference from other diagnoses that may adversely affect the accurate diagnosis using behavioral testing. In addition, electrodiagnostic testing CANNOT determine deficits in dichotic listening, which is the primary deficit we see after surgical resection of the temporal lobe.
Electrophysiologic testing assesses neural processes in the central auditory pathway and provides information about the integrity of the CANS from the vestibulocochlear nerve (also known as the "auditory vestibular nerve" or "eighth cranial nerve") to the auditory cortex. These measures include auditory brainstem response (ABR), middle latency response (MLR), late cortical response, P300, and mismatch negativity.
	-Audrey Vernick</t>
      </text>
    </comment>
    <comment authorId="0" ref="A12">
      <text>
        <t xml:space="preserve">"Screening: The goal of screening for a CAPD is to identify individuals who are potential candidates for a more comprehensive central auditory testing battery. Screening can be accomplished using abbreviated test protocols. A number of questionnaires and checklists are available to probe auditory behaviors related to academic achievement, listening skills, and communication and to allow for systematic observation of listening behavior.
There is no universally accepted method for screening for CAPD. There remains a need for valid and efficient screening tools."
https://www.asha.org/PRPSpecificTopic.aspx?folderid=8589943561&amp;section=Assessment
See the assessments below under 'speech therapist' for other measures that may indicate the presence of the disorder.
Only an audiologist can diagnose CAPD.
	-Audrey Vernick</t>
      </text>
    </comment>
    <comment authorId="0" ref="A2">
      <text>
        <t xml:space="preserve">"Central Auditory Processing and Language Processing
There is general agreement that auditory perceptual abilities influence language development—particularly the pre-literacy skills—and that it can be difficult to separate the influence of auditory and language skills with regard to academic demands (Richard, 2012, 2013; Watson &amp; Kidd, 2008). The act of processing speech is very complex and involves the engagement of auditory, cognitive, and language mechanisms, often simultaneously (Medwetsky, 2011).
Richard's (2013) continuum of processing includes both auditory processing and language processing. This continuum involves the following types of processing:
- Central auditory processing, which begins when the neural representation of acoustic signals are processed after they leave the cochlea and travel through the auditory nerve to the primary auditory cortices of the left and right hemispheres (Heschl's gyri).
- Phonemic processing, during which acoustic features of the signal are discriminated utilizing phonemic skills such as sound discrimination, blending, and segmenting.
- Linguistic processing, during which meaning is attached to the signal (begins at the level of Heschl's gyrus, expands to Wernicke's area, to the angular gyrus, and finally to the prefrontal and frontal cortex, where a response is planned, organized, and mediated)."
https://www.asha.org/PRPSpecificTopic.aspx?folderid=8589943561&amp;section=Overview
	-Audrey Vernick</t>
      </text>
    </comment>
    <comment authorId="0" ref="A13">
      <text>
        <t xml:space="preserve">This screening instrument differs from the SCAN in that there are a greater number of words, less delay in presentation, and an additional subtest for competing sentences; this subtest may reflect difficulties with binaural separation.
	-Audrey Vernick</t>
      </text>
    </comment>
    <comment authorId="0" ref="A14">
      <text>
        <t xml:space="preserve">A Screening Test for Auditory Processing Disorders (SCAN)—
This screening instrument consists of three subtests as follows:
1. Filtered Words—assesses auditory closure; may reflect difficulties in comprehending words within the acoustic environment and filling in auditory information that is lost to background noise
2. Auditory Figure-Ground—assesses word discrimination abilities in the presence of background noise; may reflect difficulties in focusing on
auditory information within the typical noisy environment 
3. Competing Words—assesses binaural integration via a dichotic speech task; may reflect difficulties with the ability to store and recall speech information
	-Audrey Vernick</t>
      </text>
    </comment>
    <comment authorId="0" ref="R2">
      <text>
        <t xml:space="preserve">Auditory cohesion involves higher-level linguistic processing skills, such as the ability to follow complicated conversations, understand jokes and riddles, make inferences, and draw conclusions. Weaknesses in this area may translate into academic difficulties as follows:
- Poor note-taking skills
- Poor reading comprehension, particularly compared to reading decoding strategies
- Pragmatically inappropriate behaviors
- Difficulty with written expression
	-Audrey Vernick</t>
      </text>
    </comment>
    <comment authorId="0" ref="L2">
      <text>
        <t xml:space="preserve">Assesses the child’s ability to understand speech in the presence of noise. 
Auditory figure-ground involves listening in the presence of background noise from sources such as air conditioning units, noisy classrooms, radios, TVs, cafeterias, and playgrounds. Children with Auditory Figure-Ground problems have trouble ’tuning out' background noise. 
The Auditory Figure Ground (AFG) subtest assesses word discrimination abilities in the presence of competing background noise.
Weaknesses in this area may translate into the following academic difficulties:
- Distractibility 
- Inattention 
- Fidgety behavior 
- Intolerance and irritability
- Easily frustrated
- Negative feelings about school
- Procrastination
	-Audrey Vernick</t>
      </text>
    </comment>
    <comment authorId="0" ref="A35">
      <text>
        <t xml:space="preserve">The speech-language
pathologist often plays a critical role in gathering relevant information and evaluating it to present a clear, accurate picture of a student with central auditory processing deficits (CAPD). However, only an audiologist can diagnose CAPD. It should be assumed that any child who has had a resection should be formally assessed for CAPD.
	-Audrey Vernick</t>
      </text>
    </comment>
    <comment authorId="0" ref="A57">
      <text>
        <t xml:space="preserve">The Ross Information Processing Assessment has reliability and validity studies performed on individuals with traumatic brain injury (TBI).
The RIPA-2 enables the examiner to quantify cognitive-linguistic deficits, determine severity levels for each skill area, and develop rehabilitation goals and objectives. The RIPA-2 provides quantifiable data for profiling 10 key areas basic to communicative and cognitive functioning:
Immediate Memory
Recent Memory
Temporal Orientation (Recent Memory)
Temporal Orientation (Remote Memory)
Spatial Orientation
Orientation to Environment
Recall of General Information
Problem Solving and Abstract Reasoning
Organization
Auditory Processing and Retention
	-Audrey Vernick</t>
      </text>
    </comment>
    <comment authorId="0" ref="A51">
      <text>
        <t xml:space="preserve">The MAPA  is designed to provide information about auditory processing skills in individuals with reported functional listening difficulties. 
The MAPA-2 includes administered
subtests in three auditory domains —monaural, temporal, and binaural —and a behavioral checklist of listening abilities, the Scale of Auditory Behaviors (SAB). It is designed for both screening and diagnostic identification of those with auditory
processing disorder. It is intended for use primarily by audiologists, speech-language pathologists, and other professionals who need a valid and reliable measure of auditory abilities in school-age children and adolescents who experience difficulties understanding in common listening situations.
* Please note that ONLY AN AUDIOLOGIST CAN DIAGNOSE CAPD.
	-Audrey Vernick</t>
      </text>
    </comment>
    <comment authorId="0" ref="A49">
      <text>
        <t xml:space="preserve">"The Listening Comprehension Test 2 assesses listening through natural classroom situations rather than evaluating listening through simple repetition or discrimination subtests. The tasks reveal students' strengths and weaknesses in integrated language problem solving, reasoning, and comprehension of material presented auditorily.
"Because children need the basic skill of listening (receiving, attending to, interpreting, and responding to verbal messages and other cues) in order to succeed in school and in life and because classroom listening is such an integrated process, each subtest on the Listening Comprehension Test 2 requires students to:
- pay careful attention to what they hear
- listen with a purpose in mind
remember what they hear well enough to think about it
- avoid being impulsive in giving answers
- express answers verbally
"The test, as closely as possible, models the type of listening required in the classroom. The student must determine what part of the message needs immediate attention, organize and understand the input, and plan appropriate responses. In order to respond, the student must integrate the communication skills of vocabulary and semantics, syntax and morphology, phonology, and thinking."
	-Audrey Vernick</t>
      </text>
    </comment>
    <comment authorId="0" ref="A48">
      <text>
        <t xml:space="preserve">The LCT-A: NU evaluates a student's abilities in listening comprehension skills. Teachers can use the results to help students improve their skills and behaviors in both the classroom and in everyday listening situations. There are five subtests: Main Idea, Details, Reasoning, Vocabulary and Semantics, and Understanding Messages. Students are required to (a) pay careful attention to what they hear, (b) listen with a purpose in mind, and (c) remember what they hear well enough to think about it. Students must also avoid being impulsive in giving answers, and they must express answers verbally. The test can be used to identify students who have specific language impairments, plan interventions, and represent listening comprehension in research studies.
	-Audrey Vernick</t>
      </text>
    </comment>
    <comment authorId="0" ref="A1">
      <text>
        <t xml:space="preserve">Woodcock-Johnson Sound Blending
The ability to blend sounds to form words is assessed by presenting separate sounds such as "c" "a" "t"
and asking the subject what word was being said.
	-Audrey Vernick</t>
      </text>
    </comment>
    <comment authorId="0" ref="A47">
      <text>
        <t xml:space="preserve">The LAC-3 is a norm-referenced assessment that measures an individual's ability to perceive and conceptualize speech sounds using a visual medium. Because of the importance of these auditory skills to reading, the results are helpful for speech-language pathologists, special educators, and reading specialists.
The LAC-3 also measures the cognitive ability to distinguish and manipulate sounds, which success in reading and spelling requires. This third edition of the LAC has been improved considerably. Three categories of items that relate to multisyllabic processing have been added. 
"Discrimination for sounds and sound sequences" is measured by asking the subject to use colored blocks to represent sound sequences such as /m/ /l/ /m/. The subject is asked to manipulate colored blocks to represent changes in sequence of sounds in nonsense words.
	-Audrey Vernick</t>
      </text>
    </comment>
    <comment authorId="0" ref="A68">
      <text>
        <t xml:space="preserve">"Wepman Test of Auditory Discrimination
Auditory discrimination for spoken language is assessed by asking whether pairs of words such as
""cash/catch,"" or ""madder/matter,"" sounded the same or different."
	-Audrey Vernick</t>
      </text>
    </comment>
    <comment authorId="0" ref="A64">
      <text>
        <t xml:space="preserve">This test is unique in that it measures how well children use their knowledge of language in functional discourse, as opposed to measuring knowledge of the actual components of language. The test includes three formats—one without picture cues to test auditory comprehension--and both single and sequence picture cues. The testing session is recorded and used to identify children with language impairments. It is administered to children ages 5-11.
	-Audrey Vernick</t>
      </text>
    </comment>
    <comment authorId="0" ref="A61">
      <text>
        <t xml:space="preserve">This test measures what the person does with what is heard, and can be used for ages 4-18. There are numerous subscores, and three cluster scores including basic auditory skills, auditory memory, and auditory cohesion. The subtests are arranged in a developmental progression from easiest to hardest, and an additional test, Auditory Figure-Ground, is also available to evaluate how the child’s processing skills relate to the real world. This test is meant to be used alongside other tests for a complete evaluation.
	-Audrey Vernick
"Although it can be a time-consuming test to administer, we find the TAPS core scores to be helpful in identifying strengths and weaknesses. It is another helpful test for goal setting. The last two subtests, Auditory Comprehension and Auditory Reasoning have longer auditory passages which can be helpful in identifying whether the student may have difficulty understanding connected speech. You can also get a bit of an idea about phonological processing skills. It is a helpful tool for determining whether a referral for CAPD is warranted." 
http://dyslexiahelp.umich.edu/professionals/learn-about-dyslexia/diagnosing-dyslexia/tests/14-dyslexia-tests-clinicians-like/#gort
	-Audrey Vernick</t>
      </text>
    </comment>
    <comment authorId="0" ref="A43">
      <text>
        <t xml:space="preserve">This is an individually-administered test that is used for ages 3–21. It has three scales: written expression, oral expression, and listening comprehension. The written expression scale measures the use of handwriting, spelling, and punctuation. In the oral expression scale, the examiner asks the child to answer questions and complete sentences. In the listening comprehension scale, the examiner reads a word, and the child is asked to point to the picture of the word. Norm-referenced scoring is used.
	-Audrey Vernick</t>
      </text>
    </comment>
    <comment authorId="0" ref="A29">
      <text>
        <t xml:space="preserve">This assessment is done to determine if the classroom needs acoustical standards of ANSI (American National Standards Institute) for learning due to concerns about noisy noises on campus and to suggest modifications that may improve learning environment as necessary.
The assessment looks at the classroom size, the number of students in the room, the type of ceiling, walls, doors, and windows, the furniture and carpeting (or lack of carpeting),  HVAC system, any noise from adjacent rooms in the hallway, or playground noise, construction noise, or any other noises.
Sound level measurements are obtained using specific audio tools.
The evaluator would assess 4 testing positions to obtain a representative sample for each room that is the child learning environment. Reverberation measurements are also taken. At the end of the evaluation there should be a measure of the decibel level of the classroom at different times of day, with and without the HVAC unit on, with and without children on the playground, etc.
An acoustic assessment may only look at an empty room to determine what the decibel level is for that room with no students present. However, that would not be meaningful information for a student with an auditory processing disorder, especially dichotic listening challenges.
As with all evaluations, this one should result in recommendations for instruction time (i.e. during the time of day when the HVAC is not running, when there are no children playing on the yard, etc.). 
This assessment may also help determine the need for an ALD - either a classroom hearing assistive technology system to improve the signal-to-noise ratio in the classroom to help overcome some of the adverse effects of noise for the student, or a personal FM system.
	-Audrey Vernick</t>
      </text>
    </comment>
    <comment authorId="0" ref="A27">
      <text>
        <t xml:space="preserve">A functional listening evaluation (FLE) is used to determine the child’s ability to access auditory information and instruction in the classroom. The FLE simulates typical classroom listening situations which can often be noisy.  The test results demonstrate how a student is able to access soft and loud speech in the classroom in quiet and noisy situations. 
The evaluator can follow a protocol or purchase special audio recordings for this assessment.
The student is asked to repeat sentences at a distance of 3 ft in (loud speech) and 12 feet (soft speech) from the presenter in quiet and Noise with and without visual access to the speaker. Typically-developing students with normal hearing are able to understand 90% or more of classroom speech even in a normal noisy listening environment.
The result of this evaluation would be to determine classroom accommodations to improve the child access to auditory instruction
students with auditory integration difficulties often struggle with multimodality activities and benefit from multimodal inputs being presented sequentially rather than simultaneously. 
Some students would benefit from a quiet classroom environment, preferential flexible seating, reminders to attend to instruction, etc. In addition, the student may require hearing assistive technology to improve his access the auditory instruction.
	-Audrey Vernick</t>
      </text>
    </comment>
    <comment authorId="0" ref="A23">
      <text>
        <t xml:space="preserve">Frequency Following Response (FFR) – the ABR’s frequency following response (FFR) reflecting the temporal discharge of auditory neurons in the upper midbrain
	-Audrey Vernick</t>
      </text>
    </comment>
    <comment authorId="0" ref="A22">
      <text>
        <t xml:space="preserve">cABR - auditory brainstem response to complex sounds – the ABR has also been recorded to complex tones, speech, and music
	-Audrey Vernick</t>
      </text>
    </comment>
    <comment authorId="0" ref="A21">
      <text>
        <t xml:space="preserve">Auditory brainstem response (ABR) provides an objective measure of auditory function; its uses have included evaluation of hearing thresholds in infants, children, and individuals who are difficult to test, assessment of auditory neuropathy, and screening for retrocochlear function. Traditionally, the ABR has used short, simple stimuli, such as pure tones and tone bursts.
	-Audrey Vernick</t>
      </text>
    </comment>
    <comment authorId="0" ref="A20">
      <text>
        <t xml:space="preserve">Cortical Auditory Evoked Potential (also called the Late Evoked Auditory Potential), looks at middle latencies (MLR), late latency/late cortical response
	-Audrey Vernick</t>
      </text>
    </comment>
    <comment authorId="0" ref="A17">
      <text>
        <t xml:space="preserve">Acoustic scene - your ability to tell where the sound is located: lateralization and or localization tests assess the ability to accurately find the side or origin of a sound (being able to hear cars coming when you cross the street or a barking dog for safety; being able to determine if sound is moving vs static).
	-Audrey Vernick</t>
      </text>
    </comment>
    <comment authorId="0" ref="A17">
      <text>
        <t xml:space="preserve">Auditory discrimination tests to assess the ability to differentiate similar acoustic stimuli that differ in frequency, intensity, and/or temporal parameters.
Auditory discrimination is important in identifying phonemes
	-Audrey Vernick</t>
      </text>
    </comment>
    <comment authorId="0" ref="A17">
      <text>
        <t xml:space="preserve">"Communication checklists, language tests, and cognitive tests can be used to identify younger children that may be "at risk" for auditory difficulties." (Moore et al., 2013)
Some audiologists/SLPs recommend that a diagnosis should be withheld until formal testing can be completed. However, since CAPD is a known deficit after epilepsy surgery, and it has such an enormous impact in the academic setting, there is a more pressing need to understand these deficits as early as possible. Screening measures may “indicate the presence of the disorder” sufficient to establish supports and accommodations (norms as young as age 3).You may also consider electrodiagnostic testing.
	-Audrey Vernick</t>
      </text>
    </comment>
    <comment authorId="0" ref="A3">
      <text>
        <t xml:space="preserve">Examiner should start with a diagnostic hearing test to rule out peripheral hearing loss. Usually, pure tone hearing test will be fine. However, auditory processing consists of complex tasks that require both sides of the brain
Peripheral hearing loss is related to auditory processing deficits due to the deprivation of sound signals to the brain; however, Central Auditory Processing Disorder is not an automatic diagnosis when peripheral hearing loss is present.
from ASHA:
"Audiologic Evaluation of Peripheral Auditory System: An undiagnosed hearing loss may contribute to behavioral complaints. The presence of a peripheral hearing loss does not necessarily preclude the assessment of CAPD; however, it may differentially affect testing (Baran &amp; Musiek, 1999). When evaluating an individual with hearing loss, tests that use stimuli minimally affected by peripheral impairment should be used whenever possible (Musiek, Baran, &amp; Pinheiro, 1990). In some cases (e.g., profound hearing loss), testing cannot be completed. 
Peripheral auditory disorders include conductive, sensorineural, and mixed hearing loss, as well as auditory neuropathy (Norris &amp; Velenovsky, 2014) and cochlear synaptopathy (i.e., hidden hearing loss; Liberman, Epstein, Cleveland, Wang, &amp; Maison, 2016). These disorders can affect an individual's ability to hear and understand speech in background noise to varying degrees. See the assessment sections of ASHA's Practice Portal pages on Hearing Loss—Beyond Early Childhood and Permanent Childhood Hearing Loss for information on assessing the peripheral auditory system."
https://www.asha.org/PRPSpecificTopic.aspx?folderid=8589943561&amp;section=Assessment
	-Audrey Vernick</t>
      </text>
    </comment>
    <comment authorId="0" ref="A11">
      <text>
        <t xml:space="preserve">An undiagnosed hearing loss may contribute to behavioral complaints. The presence of a peripheral hearing loss does not necessarily preclude the assessment of CAPD; however, it may differentially affect testing (Baran &amp; Musiek, 1999). When evaluating an individual with hearing loss, tests that use stimuli minimally affected by peripheral impairment should be used whenever possible (Musiek, Baran, &amp; Pinheiro, 1990). In some cases (e.g., profound hearing loss), testing cannot be completed.
	-Audrey Vernick</t>
      </text>
    </comment>
    <comment authorId="0" ref="A16">
      <text>
        <t xml:space="preserve">There are two types of audiologic evaluation measures that can be used to assess auditory processing skills - BEHAVIORAL and ELECTRODIAGNOSTIC/ ELECTROPHYSIOLOGIC
Behavioral—assesses the functional capabilities of the auditory system
The CAP tests stress the auditory system more extensively than a peripheral hearing evaluation.
The audiologist selects the appropriate CAP test battery, on the basis of findings from the case history, interdisciplinary assessment (e.g., results of language and cognitive assessments), and peripheral audiologic evaluation. 
Audiologists should have knowledge of the strengths and weaknesses of the individual tests, required response mode, and areas of the CANS to which each test is most sensitive (Chermak, Bamiou, Iliadou, &amp; Musiek, 2017).
The test battery may be used to diagnose impairment in one or more neurophysiologic processes that occur as auditory signals travel through the central auditory nervous system (CANS).
	-Audrey Vernick</t>
      </text>
    </comment>
    <comment authorId="0" ref="J2">
      <text>
        <t xml:space="preserve">Ability to store and recall auditory material heard several moths or years earlier.
Auditory memory involves immediate and delayed recall of numbers, words,
sentences, and directions. Just because a person can repeat well does not mean that he can remember well! Effective auditory memory involves interpretation. Weaknesses in this area may translate into academic difficulties as follows:
- Difficulty recalling letters, words, and numbers
- Inconsistent recall for addresses and phone numbers
- Forgetfulness with sound-symbol relationships
- Difficulty following all parts of oral directions
	-Audrey Vernick</t>
      </text>
    </comment>
    <comment authorId="0" ref="I2">
      <text>
        <t xml:space="preserve">Ability to store and recall recently heard auditory material.
Auditory memory involves immediate and delayed recall of numbers, words,
sentences, and directions. Just because a person can repeat well does not mean that he can remember well! Effective auditory memory involves interpretation. Weaknesses in this area may translate into academic difficulties as follows:
- Difficulty recalling letters, words, and numbers
- Inconsistent recall for addresses and phone numbers
- Forgetfulness with sound-symbol relationships
- Difficulty following all parts of oral directions
	-Audrey Vernick</t>
      </text>
    </comment>
    <comment authorId="0" ref="H2">
      <text>
        <t xml:space="preserve">Ability to retain information just heard for a short period of time (no storage involved).
Auditory memory involves immediate and delayed recall of numbers, words,
sentences, and directions. Just because a person can repeat well does not mean that he can remember well! Effective auditory memory involves interpretation. Weaknesses in this area may translate into academic difficulties as follows:
- Difficulty recalling letters, words, and numbers
- Inconsistent recall for addresses and phone numbers
- Forgetfulness with sound-symbol relationships
- Difficulty following all parts of oral directions
	-Audrey Vernick</t>
      </text>
    </comment>
    <comment authorId="0" ref="R2">
      <text>
        <t xml:space="preserve">Ability to break words into syllables and/or discrete sound components
	-Audrey Vernick</t>
      </text>
    </comment>
    <comment authorId="0" ref="K2">
      <text>
        <t xml:space="preserve">Auditory discrimination involves differentiating isolated sounds in words and words in sentences. Auditory discrimination is important in identifying phonemes. At a very basic level, auditory discrimination may involve discrimination of nonlinguistic material such as environmental, animal, and musical sounds. 
Auditory discrimination tests to assess the ability to differentiate similar acoustic stimuli that differ in frequency, intensity, and/or temporal parameters.
Weaknesses in this area may translate into academic difficulties as follows:
- Difficulty understanding oral directions
- Difficulty learning letter sounds and letter names
- Poor spelling, reading, and writing skills
- Tendency to repeat words, numbers, and directions incorrectly''
	-Audrey Vernick</t>
      </text>
    </comment>
  </commentList>
</comments>
</file>

<file path=xl/comments9.xml><?xml version="1.0" encoding="utf-8"?>
<comments xmlns:r="http://schemas.openxmlformats.org/officeDocument/2006/relationships" xmlns="http://schemas.openxmlformats.org/spreadsheetml/2006/main">
  <authors>
    <author/>
  </authors>
  <commentList>
    <comment authorId="0" ref="D2">
      <text>
        <t xml:space="preserve">Functional fine motor skills – hand control, grip strength, pressure, writing, isolated and bimanual use (if the motor strip was affected) and coordination.
	-Audrey Vernick</t>
      </text>
    </comment>
    <comment authorId="0" ref="A2">
      <text>
        <t xml:space="preserve">GROSS AND FINE MOTOR - Examines the child's locomotor skills and object control; sensory processing, proprioception, self-regulation, swallowing, self-regulation, and self-modulation.
	-Audrey Vernick</t>
      </text>
    </comment>
    <comment authorId="0" ref="A16">
      <text>
        <t xml:space="preserve">Epilepsy surgery may involve removing the sensory cortex of one side of the brain, which often results in sensory processing issues. There can be a loss of body sensation after brain injury that results in profound spatial and sensory disorientation.
To measure the sensory integration processes that underlie learning and behavior the child may require a comprehensive evaluation of sensory needs, including proprioception; self-regulation and self-modulation; tactile, auditory, and visual systems.
	-Audrey Vernick</t>
      </text>
    </comment>
    <comment authorId="0" ref="A15">
      <text>
        <t xml:space="preserve">Assesses the child’s ability to participate in their school physical education program and access their school environment, as well as functional gross motor skills training in relation to mobility and play, related to health and well-being, endurance and conditioning programs for physical fitness, balance, body awareness, environmental adaptations, accommodations, and adaptive techniques.
	-Audrey Vernick</t>
      </text>
    </comment>
    <comment authorId="0" ref="A14">
      <text>
        <t xml:space="preserve">Particularly: 
Word articulation 
Response to oral motor stimulation 
Grimacing 
Feeding/Swallowing 
Response to food items 
Decreased awareness of musculature
	-Audrey Vernick</t>
      </text>
    </comment>
    <comment authorId="0" ref="A10">
      <text>
        <t xml:space="preserve">The Pediatric Examination of Educational Readiness at Middle Childhood (PEERAMID) is a neurodevelopmental examination for 9- to 14-year-old children. ... Additionally, the examination was used for the evaluation of 106 consecutive patients referred to the School Function Program at The Children's Hospital in Boston.
	-Audrey Vernick</t>
      </text>
    </comment>
    <comment authorId="0" ref="M2">
      <text>
        <t xml:space="preserve">A locomotor skill is a physical action that propels an individual from one place to another. This may mean moving forward, backward, or even upwards using certain skills. Examples of locomotor skills include: Walking or running. Jumping or hopping.
	-Audrey Vernick</t>
      </text>
    </comment>
    <comment authorId="0" ref="A13">
      <text>
        <t xml:space="preserve">The TGMD-3 has two subtests. The first subtest, Locomotor, measures the gross motor skills that require fluid coordinated movements of the body as the child moves in one direction or another. The second subtest, Ball Skills, measure the gross motor skills that demonstrate efficient throwing, striking, and catching movements. The TGMD-3 provides an overall composite score (Gross Motor). The two subtest scaled scores are combined to form the Gross Motor composite.
	-Audrey Vernick</t>
      </text>
    </comment>
    <comment authorId="0" ref="A12">
      <text>
        <t xml:space="preserve">Visual-spatial Processing
Visual-spatial processing involves the recognition of both patterns and spatial relationships and the ability to recognize the whole from its constituent parts. The nonverbal portion of this sub-test usually includes assembling puzzles and patterns. A test subject is often provided a form board, or frame, and a number (the quantity determined by the test subject’s age and ability) of different shaped pieces that can be assembled to fill the frame. The verbal portion includes questions about direction and tests a subject’s ability to identify spatial relationships in pictures.
	-Audrey Vernick</t>
      </text>
    </comment>
    <comment authorId="0" ref="A11">
      <text>
        <t xml:space="preserve">These tests, for individuals or groups, identify children who may have dyslexia or specific language disability. All forms contain individual auditory tests to identify those unable to recall or pronounce words correctly or unable to express organized thoughts in their spoken or written language.
Forms evaluate:
- visual-motor coordination
- visual memory 
- visual discrimination
- auditory-visual discrimination
- auditory memory-to-motor ability
- orientation in time and space (Form D)
- ability to express ideas in writing (Form D)
	-Audrey Vernick</t>
      </text>
    </comment>
    <comment authorId="0" ref="A8">
      <text>
        <t xml:space="preserve">The DTVP-3 has five subtests that measure visual perception and visual-motor abilities in children ages 4 to 12 years old.
	-Audrey Vernick</t>
      </text>
    </comment>
    <comment authorId="0" ref="F2">
      <text>
        <t xml:space="preserve">Visual-motor functioning is assessed by asking the subject to copy geometric figures that get increasingly
more complex. Visual-motor skills include eye-hand coordination), handwriting, copying, cutting, etc.
	-Audrey Vernick</t>
      </text>
    </comment>
    <comment authorId="0" ref="A14">
      <text>
        <t xml:space="preserve">-Spatial Relations
On a timed test of spatial relations and visual analysis and synthesis, the subject looks at a several puzzlelike shapes some of which fit together to complete a geometric design. WJ-R, Cognitive: Visual – Auditory Learning
	-Audrey Vernick</t>
      </text>
    </comment>
    <comment authorId="0" ref="A9">
      <text>
        <t xml:space="preserve">This test is designed to assess early childhood motor development in children from birth to 6 years old. The test is divided into gross motor scales, fine motor scales and total motor scales. There are six subtests which include stationary, reflexes, locomotion, grouping, object manipulation, and visual-motor integration. These scales evaluate grasping, hand use, finger dexterity, and hand-eye coordination. Norm-referenced scoring is used, with scores reported as percentiles, standard scores and age equivalents.
	-Audrey Vernick</t>
      </text>
    </comment>
    <comment authorId="0" ref="A4">
      <text>
        <t xml:space="preserve">This test measures the extent to which the child can integrate their visual and motor skills. The Beery VMI includes two forms: full and short. The full form consists of 30 items and can be used with children ages 2 to 18 years and adults to age 100. The short form includes 21 items and is used with children ages 2 through 7 years. Norm-referenced scoring is used.
	-Audrey Vernick</t>
      </text>
    </comment>
    <comment authorId="0" ref="A3">
      <text>
        <t xml:space="preserve">This test measures the mental and motor development of children between the ages of 1 month and 42 months. The examiner presents the child with game-like tasks, including stacking blocks, putting pegs on a board, and naming pictures. Norm-referenced scoring is used.
	-Audrey Vernick</t>
      </text>
    </comment>
    <comment authorId="0" ref="G2">
      <text>
        <t xml:space="preserve">commonly used test to assess visual motor integration:
- Beery Buktenica Developmental Test Of Visual-motor Integration 
- Bender Visual-motor Gestalt Test 
- Bruininks-Oseretsky Test Of Motor Proficiency
- Rey-osterrieth Complex Figure Test
- Slosson Visual Motor Performance Test
- Test Of Gross Motor Development
- Test Of Visual Motor Integration
	-Audrey Vernick</t>
      </text>
    </comment>
    <comment authorId="0" ref="P2">
      <text>
        <t xml:space="preserve">Ability to transfer information from one sensory modality to another. Ability to coordinate two or three modalities in the production of outgoing responses.
	-Audrey Vernick
Comparisons of performance on
academic tasks such as reading,
copying, and dictated spelling
	-Audrey Vernick</t>
      </text>
    </comment>
    <comment authorId="0" ref="C2">
      <text>
        <t xml:space="preserve">Ability to coordinate large muscle movements as in running, walking, skipping, and throwing. Includes Balance, Vestibular, and Coordination
	-Audrey Vernick</t>
      </text>
    </comment>
    <comment authorId="0" ref="R2">
      <text>
        <t xml:space="preserve">Ability to remember information gained through movement
	-Audrey Vernick</t>
      </text>
    </comment>
    <comment authorId="0" ref="Q2">
      <text>
        <t xml:space="preserve">Ability to identify and interpret information gained through touch and movement
	-Audrey Vernick</t>
      </text>
    </comment>
    <comment authorId="0" ref="E2">
      <text>
        <t xml:space="preserve">Ability to coordinate articulatory movement patterns for speech
	-Audrey Vernick</t>
      </text>
    </comment>
  </commentList>
</comments>
</file>

<file path=xl/sharedStrings.xml><?xml version="1.0" encoding="utf-8"?>
<sst xmlns="http://schemas.openxmlformats.org/spreadsheetml/2006/main" count="1783" uniqueCount="430">
  <si>
    <t>Tests of Achievement (Acquired knowledge/academic knowledge/ educational achievement)</t>
  </si>
  <si>
    <t xml:space="preserve">Executive Functioning Assessments </t>
  </si>
  <si>
    <t>Intelligence/IQ Assessments</t>
  </si>
  <si>
    <t>Age range (years - months)</t>
  </si>
  <si>
    <t>READING</t>
  </si>
  <si>
    <t xml:space="preserve">Cognitive ability / intelligence (learning and memory processing)
</t>
  </si>
  <si>
    <t>MATHEMATICS</t>
  </si>
  <si>
    <t>Verbal intelligence</t>
  </si>
  <si>
    <t>WRITTEN LANGUAGE</t>
  </si>
  <si>
    <t>ORAL LANGUAGE</t>
  </si>
  <si>
    <t>Nonverbal intelligence</t>
  </si>
  <si>
    <t>KNOWLEDGE</t>
  </si>
  <si>
    <t>Verbal memory</t>
  </si>
  <si>
    <t>Working memory</t>
  </si>
  <si>
    <t>Short term memory</t>
  </si>
  <si>
    <t>Processing speed</t>
  </si>
  <si>
    <t>Fluid reasoning/mental processing</t>
  </si>
  <si>
    <t xml:space="preserve">Visual spatial functioning
</t>
  </si>
  <si>
    <t>Executive functioning</t>
  </si>
  <si>
    <t>Attention</t>
  </si>
  <si>
    <t>Executive Functioning</t>
  </si>
  <si>
    <t xml:space="preserve">Working Memory </t>
  </si>
  <si>
    <t>Visual Scanning</t>
  </si>
  <si>
    <t>Sequencing</t>
  </si>
  <si>
    <t>Switching/ shifting</t>
  </si>
  <si>
    <t>Verbal Fluency</t>
  </si>
  <si>
    <t>Word Reading</t>
  </si>
  <si>
    <t>Inhibition</t>
  </si>
  <si>
    <t>5 - 16.11</t>
  </si>
  <si>
    <t>4:6 - 25</t>
  </si>
  <si>
    <t>X</t>
  </si>
  <si>
    <t>4:0 - 17:11</t>
  </si>
  <si>
    <t>4:0 - 50:11</t>
  </si>
  <si>
    <t>16:0 - 90:0</t>
  </si>
  <si>
    <t>8:0 +</t>
  </si>
  <si>
    <t>5:0 -24</t>
  </si>
  <si>
    <t xml:space="preserve">16:0 - 95 </t>
  </si>
  <si>
    <t>5 :0 - 17:11</t>
  </si>
  <si>
    <t>2:0 - 90 +</t>
  </si>
  <si>
    <t>8:0 - 89</t>
  </si>
  <si>
    <t>PreK - 4th grade</t>
  </si>
  <si>
    <t>7:0 - 12:11</t>
  </si>
  <si>
    <t>6:0 - 89:11</t>
  </si>
  <si>
    <t>3:0 - 16:11</t>
  </si>
  <si>
    <t>6:0 -17:11</t>
  </si>
  <si>
    <t>2:6 - 6:11</t>
  </si>
  <si>
    <t>2:6 - 17:11</t>
  </si>
  <si>
    <t>Math Assessments</t>
  </si>
  <si>
    <t>Grade level</t>
  </si>
  <si>
    <t>Math Fluency</t>
  </si>
  <si>
    <t xml:space="preserve">Mathematic Calculation / Computation </t>
  </si>
  <si>
    <t>Math Problem Solving</t>
  </si>
  <si>
    <t xml:space="preserve">Numerical Operations (Numeracy - Cardinality and counting)
</t>
  </si>
  <si>
    <t>Mental computation</t>
  </si>
  <si>
    <t>Quantitative reasoning / Math Reasoning</t>
  </si>
  <si>
    <t xml:space="preserve">Applied Problems (analyzing and solving word problems) </t>
  </si>
  <si>
    <t>Number Matrices</t>
  </si>
  <si>
    <t>Practical applications</t>
  </si>
  <si>
    <t xml:space="preserve">Advanced calculations - algebra, geometry, calculus
</t>
  </si>
  <si>
    <t>9:0 - 14:11</t>
  </si>
  <si>
    <t>3:0 - 15</t>
  </si>
  <si>
    <t>3:0 - 6:11</t>
  </si>
  <si>
    <t>15:0 - 90</t>
  </si>
  <si>
    <t>3:00 - 18:11</t>
  </si>
  <si>
    <t>12:0 - 17:11</t>
  </si>
  <si>
    <t>6:0 - 12</t>
  </si>
  <si>
    <t>4:0 - 90:0</t>
  </si>
  <si>
    <t>K-9</t>
  </si>
  <si>
    <t>3:0 - 75 +</t>
  </si>
  <si>
    <t>6:5 - 89</t>
  </si>
  <si>
    <t>NOTE: CAPD may present as ADHD! If the child has had any impact to the temporal lobe or corpus callosum, CAPD should be ruled out.</t>
  </si>
  <si>
    <t>7-0 to 18-11</t>
  </si>
  <si>
    <t>2:6 - 8:6</t>
  </si>
  <si>
    <t>4:0 - 21</t>
  </si>
  <si>
    <t xml:space="preserve">Reading Assessments </t>
  </si>
  <si>
    <t>Letters</t>
  </si>
  <si>
    <t>Phonological Awareness</t>
  </si>
  <si>
    <t>Rapid Automatic Naming</t>
  </si>
  <si>
    <t>Letter/word identification</t>
  </si>
  <si>
    <t>Word attack</t>
  </si>
  <si>
    <t>Reading vocabulary</t>
  </si>
  <si>
    <t>Reading comprehension</t>
  </si>
  <si>
    <t>Fluency and automaticity</t>
  </si>
  <si>
    <t>Listening comprehension</t>
  </si>
  <si>
    <t>4:0 - 25:11</t>
  </si>
  <si>
    <t>Grades K-12</t>
  </si>
  <si>
    <t>4:6 - 21:11</t>
  </si>
  <si>
    <t>K-12</t>
  </si>
  <si>
    <t>5:0 - 80 +</t>
  </si>
  <si>
    <t xml:space="preserve">11:0 - 18:11 </t>
  </si>
  <si>
    <t>7 - 89</t>
  </si>
  <si>
    <t>Grades K-9</t>
  </si>
  <si>
    <t>4 - 24</t>
  </si>
  <si>
    <t>6:0 - 11:11</t>
  </si>
  <si>
    <t>4:0 - 65</t>
  </si>
  <si>
    <t xml:space="preserve">5 - 89  </t>
  </si>
  <si>
    <t>2:0 - 23:11</t>
  </si>
  <si>
    <t>3:0 - 8</t>
  </si>
  <si>
    <t>Children who read at 1st- through 5th-grade levels</t>
  </si>
  <si>
    <t>8:0 - 17:11</t>
  </si>
  <si>
    <t>2:00 - 7:11</t>
  </si>
  <si>
    <t>5:0 - 60</t>
  </si>
  <si>
    <t>5:0 - Adult</t>
  </si>
  <si>
    <t>5 to 24</t>
  </si>
  <si>
    <t>Grades 1-5 and higher</t>
  </si>
  <si>
    <t>6:0 – 89:11</t>
  </si>
  <si>
    <t>2:0 - 80+</t>
  </si>
  <si>
    <t>5:0 - 17:11</t>
  </si>
  <si>
    <t>PLUS: curriculum based measures, informal inventories, etc.</t>
  </si>
  <si>
    <t xml:space="preserve">Informal assessment of math
</t>
  </si>
  <si>
    <t>2:6 - 90+</t>
  </si>
  <si>
    <t>6:0 - 90:11</t>
  </si>
  <si>
    <t>ANY</t>
  </si>
  <si>
    <t>Grades K - 2</t>
  </si>
  <si>
    <t>6 - 13.11</t>
  </si>
  <si>
    <t>6:0 - 16:11</t>
  </si>
  <si>
    <t>6 - 23.11</t>
  </si>
  <si>
    <t xml:space="preserve">Writing and spelling assessments </t>
  </si>
  <si>
    <t>7 - 25</t>
  </si>
  <si>
    <t>SPELLING</t>
  </si>
  <si>
    <t>Handwriting Skills</t>
  </si>
  <si>
    <t>Written Language
Skills (written expression)</t>
  </si>
  <si>
    <t>awareness of letter features</t>
  </si>
  <si>
    <t>directionality</t>
  </si>
  <si>
    <t>capitalization</t>
  </si>
  <si>
    <t>punctuation</t>
  </si>
  <si>
    <t>VOCABULARY</t>
  </si>
  <si>
    <t>metalinguistic knowledge</t>
  </si>
  <si>
    <t>organizational structure</t>
  </si>
  <si>
    <t>proofing</t>
  </si>
  <si>
    <t>sentence combining</t>
  </si>
  <si>
    <t>logical sentences</t>
  </si>
  <si>
    <t xml:space="preserve">contextual writing </t>
  </si>
  <si>
    <t>4 - 25.11</t>
  </si>
  <si>
    <t>4:0 - 21:11</t>
  </si>
  <si>
    <t>2:0 - 21:11</t>
  </si>
  <si>
    <t>5:0  - 18.11</t>
  </si>
  <si>
    <t>4:0 -12:11</t>
  </si>
  <si>
    <t>2:6 - 7:7</t>
  </si>
  <si>
    <t>5:0 - 12:11</t>
  </si>
  <si>
    <t>3:0 - 12:11</t>
  </si>
  <si>
    <t>5 - 90</t>
  </si>
  <si>
    <t>14:0 - 24:11</t>
  </si>
  <si>
    <t>4:0 -25:11</t>
  </si>
  <si>
    <t>4:0 - 95 (some subtests as young as 24 months)</t>
  </si>
  <si>
    <t>3:00 - 21:11</t>
  </si>
  <si>
    <t>5:00 - 21:11</t>
  </si>
  <si>
    <t>Kinder - 6th grade</t>
  </si>
  <si>
    <t>6:0 - 89</t>
  </si>
  <si>
    <t>5:0 - 9.11</t>
  </si>
  <si>
    <t>12:0 - 24:11</t>
  </si>
  <si>
    <t>Kinder - 12th grade</t>
  </si>
  <si>
    <t>6:0 - 17:11</t>
  </si>
  <si>
    <t>5 - 18.11</t>
  </si>
  <si>
    <t>7.5 - 18</t>
  </si>
  <si>
    <t>Kinder - 1st grade</t>
  </si>
  <si>
    <t xml:space="preserve">Speech and language / Communication </t>
  </si>
  <si>
    <t>Articulation</t>
  </si>
  <si>
    <t>Oral Motor
Coordination</t>
  </si>
  <si>
    <t>Phonological awareness</t>
  </si>
  <si>
    <t>Listening/ auditory  comprehension</t>
  </si>
  <si>
    <t>6 - 18</t>
  </si>
  <si>
    <t>Receptive Nonverbal
Language</t>
  </si>
  <si>
    <t xml:space="preserve">Expressive Nonverbal
Language </t>
  </si>
  <si>
    <t>Communication skills</t>
  </si>
  <si>
    <t>Receptive Verbal Language</t>
  </si>
  <si>
    <t>Expressive Verbal
Language</t>
  </si>
  <si>
    <t>Pragmatics (social langugage)</t>
  </si>
  <si>
    <t>Semantics</t>
  </si>
  <si>
    <t>Syntax</t>
  </si>
  <si>
    <t>1:6 - 19:11</t>
  </si>
  <si>
    <t>2 - 18</t>
  </si>
  <si>
    <t>0.0 -7.11</t>
  </si>
  <si>
    <t>7:0 - 89</t>
  </si>
  <si>
    <t>Preschool - Adult</t>
  </si>
  <si>
    <t>PLUS: curriculum based measures, informal inventories, informal tests of writing, sound/symbol tests, writing samples, etc.</t>
  </si>
  <si>
    <t xml:space="preserve">3:0 - 12:11 </t>
  </si>
  <si>
    <t>5:0 - 21:11</t>
  </si>
  <si>
    <t>3:0 to 6:11</t>
  </si>
  <si>
    <t xml:space="preserve">5:0 - 60 </t>
  </si>
  <si>
    <t xml:space="preserve">Hearing, listening, and CENTRAL AUDITORY PROCESSING Assessments </t>
  </si>
  <si>
    <t>Peripheral hearing</t>
  </si>
  <si>
    <t>Listening - auditory comprehension</t>
  </si>
  <si>
    <t>Visual - auditory comprehension</t>
  </si>
  <si>
    <t>Auditory attention</t>
  </si>
  <si>
    <t xml:space="preserve">Working memory skills
</t>
  </si>
  <si>
    <t xml:space="preserve">Auditory Immediate
Memory </t>
  </si>
  <si>
    <t>Auditory Recent
Memory</t>
  </si>
  <si>
    <t xml:space="preserve">Auditory Remote
Memory </t>
  </si>
  <si>
    <t>Auditory Discrimination (Sound Discrimination)</t>
  </si>
  <si>
    <t>Auditory figure-ground (speech in noise)</t>
  </si>
  <si>
    <t>Auditory Closure (Monaural low-redundancy)</t>
  </si>
  <si>
    <t>Dichotic listening/ speech (binaural integration/ separation)</t>
  </si>
  <si>
    <t>Temporal processing and patterning</t>
  </si>
  <si>
    <t>Binaural interaction</t>
  </si>
  <si>
    <t xml:space="preserve">Auditory Synthesis (phonemic awareness) </t>
  </si>
  <si>
    <t>Acoustic scene</t>
  </si>
  <si>
    <t>Environmental testing</t>
  </si>
  <si>
    <t>Audiologic Evaluation of Peripheral Auditory System</t>
  </si>
  <si>
    <t>5.0 - 7:11</t>
  </si>
  <si>
    <t>Pure-Tone Audiometric Screening/Testing</t>
  </si>
  <si>
    <t>5 - 8</t>
  </si>
  <si>
    <t>Conditioned Play Audiometry</t>
  </si>
  <si>
    <t>Visual Reinforcement Audiometry</t>
  </si>
  <si>
    <t>Bone Conduction Testing</t>
  </si>
  <si>
    <t>Pre-K</t>
  </si>
  <si>
    <t>Tests of the Middle Ear - Auditory Brainstem Response (ABR)</t>
  </si>
  <si>
    <t>Tests of the Middle Ear - Otoacoustic Emissions (OAEs)</t>
  </si>
  <si>
    <t>Tympanometry</t>
  </si>
  <si>
    <t>CAPD screening</t>
  </si>
  <si>
    <t>A Screening Test for Auditory Processing Disorders in Adolescents and Adults (SCAN-A)</t>
  </si>
  <si>
    <t>SCAN-C-3 screening measures</t>
  </si>
  <si>
    <t>4 - adult</t>
  </si>
  <si>
    <t>7 - 7.11</t>
  </si>
  <si>
    <t>Audiologic Evaluation of Central Auditory System (comprehensive central auditory testing battery) (BEHAVIORAL TESTING)</t>
  </si>
  <si>
    <t xml:space="preserve">7 - adult </t>
  </si>
  <si>
    <t>Other measures: Communication checklists, language tests, and cognitive tests can be used to identify younger children that may be "at risk" for auditory difficulties.</t>
  </si>
  <si>
    <t>2 - 7</t>
  </si>
  <si>
    <t>5 - 89</t>
  </si>
  <si>
    <t>Electrodiagnostic testing</t>
  </si>
  <si>
    <t>Cortical Auditory Evoked Potential</t>
  </si>
  <si>
    <t>ALL</t>
  </si>
  <si>
    <t>Auditory brainstem response (ABR)</t>
  </si>
  <si>
    <t>7:0 - 17:11</t>
  </si>
  <si>
    <t>cABR - auditory brainstem response to complex sounds</t>
  </si>
  <si>
    <t>Frequency Following Response</t>
  </si>
  <si>
    <t>Event-related responses (P300, mismatch negativity MNN)</t>
  </si>
  <si>
    <t>fMRI</t>
  </si>
  <si>
    <t>7 - 24.11</t>
  </si>
  <si>
    <t>6.3 - 24.11</t>
  </si>
  <si>
    <t xml:space="preserve">Classroom acoustical assessment </t>
  </si>
  <si>
    <t>6.0 - 24.11</t>
  </si>
  <si>
    <t xml:space="preserve">X </t>
  </si>
  <si>
    <t>Psychoeducational measures of auditory processing skills</t>
  </si>
  <si>
    <t xml:space="preserve">CAPD is an auditory issue and not a cognitive, speech, or language disorder (although they may co-exist)! Children who struggle to listen in noisy environments may struggle to make meaning of language which can put them at risk for literacy challenges. It is particularly important for academic achievement in the areas of reading and spelling, as well as following directions.  If the auditory deficits aren't identified and managed, students with CAPD may face significant academic, social, and  emotional challenges.
</t>
  </si>
  <si>
    <t>6:00 - 89</t>
  </si>
  <si>
    <t>SLP measures of auditory processing skills - help assess speech, language, and LISTENING SKILLS (see tab on Speech &amp; Language evalautions as well)</t>
  </si>
  <si>
    <t>3;0 - 8:11</t>
  </si>
  <si>
    <t>4.0 - 50.1</t>
  </si>
  <si>
    <t>6:0 - 10:11</t>
  </si>
  <si>
    <t>2.6 - 7.7</t>
  </si>
  <si>
    <t>3:0 - 10:11</t>
  </si>
  <si>
    <t>5:0 - 12"11</t>
  </si>
  <si>
    <t>5 - 85 +</t>
  </si>
  <si>
    <t>3:0 - 9:11</t>
  </si>
  <si>
    <t>2.0 - 80</t>
  </si>
  <si>
    <t>4.6 - 79.11</t>
  </si>
  <si>
    <t>4:6 – 79:11</t>
  </si>
  <si>
    <t>7 - 18</t>
  </si>
  <si>
    <t>12:0 - 17:00</t>
  </si>
  <si>
    <t>2:0 - 5:11</t>
  </si>
  <si>
    <t>3:0 - 70</t>
  </si>
  <si>
    <t>Kinder, 1st, 2nd grade</t>
  </si>
  <si>
    <t>5:0 - 18:11</t>
  </si>
  <si>
    <t>5:0 - 11:11</t>
  </si>
  <si>
    <t>6:0 -11:11</t>
  </si>
  <si>
    <t>7:0 - 14:11</t>
  </si>
  <si>
    <t>2:6 - 90 +</t>
  </si>
  <si>
    <t>3:00 - 8:11</t>
  </si>
  <si>
    <t>5:0 - 9:11</t>
  </si>
  <si>
    <t>0 - 6:11</t>
  </si>
  <si>
    <t>5 - 12</t>
  </si>
  <si>
    <t>2:0 - 70 +</t>
  </si>
  <si>
    <t>3.5 - 11:11</t>
  </si>
  <si>
    <t>4:0 - 18</t>
  </si>
  <si>
    <t>4:0 - 8:11</t>
  </si>
  <si>
    <t>8+</t>
  </si>
  <si>
    <t>4:0 - 15:11</t>
  </si>
  <si>
    <t>4:0 - 85</t>
  </si>
  <si>
    <t xml:space="preserve">Motor Skills Assessments </t>
  </si>
  <si>
    <t xml:space="preserve">Gross Motor
Coordination </t>
  </si>
  <si>
    <t xml:space="preserve">Fine Motor
Coordination </t>
  </si>
  <si>
    <t xml:space="preserve">Fine Motor
Coordination –
Speech </t>
  </si>
  <si>
    <t>Visuo-motor</t>
  </si>
  <si>
    <t>Visual motor integration</t>
  </si>
  <si>
    <t>Fine Motor Precision</t>
  </si>
  <si>
    <t xml:space="preserve">Fine Motor Integration
</t>
  </si>
  <si>
    <t xml:space="preserve">Manual Dexterity
</t>
  </si>
  <si>
    <t xml:space="preserve">Bilateral Coordination
</t>
  </si>
  <si>
    <t xml:space="preserve">Balance
</t>
  </si>
  <si>
    <t xml:space="preserve">Locomotor skills
</t>
  </si>
  <si>
    <t>Ball skills</t>
  </si>
  <si>
    <t>Upper-Limb Coordination</t>
  </si>
  <si>
    <t>Modality Integration</t>
  </si>
  <si>
    <t xml:space="preserve">Tactile- Kinesthetic
Discrimination </t>
  </si>
  <si>
    <t>Kinesthetic Memory</t>
  </si>
  <si>
    <t>Strength</t>
  </si>
  <si>
    <t>1-42 months</t>
  </si>
  <si>
    <t>2:0 - 7:11</t>
  </si>
  <si>
    <t>2:0 - 18:00</t>
  </si>
  <si>
    <t>4: 0 - 85 +</t>
  </si>
  <si>
    <t>2:6 - 5:11</t>
  </si>
  <si>
    <t>6:0 - 18:11</t>
  </si>
  <si>
    <t>4:0 - 12:11</t>
  </si>
  <si>
    <t>0 - 5:11</t>
  </si>
  <si>
    <t>6:0  - 17:11</t>
  </si>
  <si>
    <t>AND informal observations in multiple settings (home, school, community)</t>
  </si>
  <si>
    <t>Adapted Physical Education evaluation</t>
  </si>
  <si>
    <t>PLUS: Sensory evaluation</t>
  </si>
  <si>
    <t>AUGMENTATIVE AND ALTERNATIVE COMMUNICATION - What aids and devices can enhance the child's communication?</t>
  </si>
  <si>
    <t>PLUS:  Informal observations</t>
  </si>
  <si>
    <t>All</t>
  </si>
  <si>
    <t>Age range        (years:months)</t>
  </si>
  <si>
    <t>WHO should assess?</t>
  </si>
  <si>
    <t xml:space="preserve">School nurse; Teacher of the Visually Impaired (TVI) or teacher of students with visual impairments (TSVI); Pediatrician
</t>
  </si>
  <si>
    <t>Snellen Vision Screening</t>
  </si>
  <si>
    <t xml:space="preserve">Titmus Test </t>
  </si>
  <si>
    <t>Basic eye screening (to assess for 20/20 vision, or visual acuity)</t>
  </si>
  <si>
    <t>Visual field</t>
  </si>
  <si>
    <t>Contrast sensitivity</t>
  </si>
  <si>
    <t xml:space="preserve">Vision Processing and Visual Motor Assessments </t>
  </si>
  <si>
    <t>Age range (years: months)</t>
  </si>
  <si>
    <t>Visual Discrimination</t>
  </si>
  <si>
    <t>Visual Analysis / FIGURE GROUND</t>
  </si>
  <si>
    <t>Visual Closure</t>
  </si>
  <si>
    <t>Visual synthesis / Visual analysis</t>
  </si>
  <si>
    <t>Visual sequencing/ visual recall</t>
  </si>
  <si>
    <t xml:space="preserve">Visual Immediate
Memory </t>
  </si>
  <si>
    <t>Visual Recent
Memory</t>
  </si>
  <si>
    <t>Optometrist, ophthalmologist</t>
  </si>
  <si>
    <t>Visual Remote Memory</t>
  </si>
  <si>
    <t>Confrontation</t>
  </si>
  <si>
    <t xml:space="preserve">Visual- Spatial </t>
  </si>
  <si>
    <t>Visual Motor Integration*</t>
  </si>
  <si>
    <t>Perimetry</t>
  </si>
  <si>
    <t>Eye-Hand Coordination</t>
  </si>
  <si>
    <t>2:00 -18:00</t>
  </si>
  <si>
    <t>Teacher of the Visually Impaired (TVI) or teacher of students with visual impairments (TSVI) and Orientation and Mobility Specialist</t>
  </si>
  <si>
    <t>5:0- 18:00</t>
  </si>
  <si>
    <t>Optometrist, Ophthalmologist, Neuro-Ophthalmologist,
Neuropsychologist, 
Occupational therapist</t>
  </si>
  <si>
    <t xml:space="preserve">VISUAL PROCESSING </t>
  </si>
  <si>
    <t>see VISUAL PROCESSING sheet</t>
  </si>
  <si>
    <t>VISUAL MOTOR INTEGRATION</t>
  </si>
  <si>
    <t>4:0 - 80 +</t>
  </si>
  <si>
    <t>5:0 - 80+</t>
  </si>
  <si>
    <t>4:0 - Adult</t>
  </si>
  <si>
    <t xml:space="preserve">Behavior and Mental Health Assessments </t>
  </si>
  <si>
    <t>Age range (years.months)</t>
  </si>
  <si>
    <t>Cognitive competencies</t>
  </si>
  <si>
    <t xml:space="preserve">Social Maturity
</t>
  </si>
  <si>
    <t>Adult interaction</t>
  </si>
  <si>
    <t>Peer interaction</t>
  </si>
  <si>
    <t>Self-concept and social role</t>
  </si>
  <si>
    <t>Social Skills &amp; Social Functioning</t>
  </si>
  <si>
    <t>Adaptive behavior</t>
  </si>
  <si>
    <t>Appropriateness of
Behavior/ Problem behavior</t>
  </si>
  <si>
    <t>0:0 - 89</t>
  </si>
  <si>
    <t>0:4 - 5:0</t>
  </si>
  <si>
    <t>Grades 1 - 5</t>
  </si>
  <si>
    <t>*  (see MOTOR SKILLS SHEET for visual motor assessments)</t>
  </si>
  <si>
    <t>0:6 - Adult</t>
  </si>
  <si>
    <t>0:0 - 90 +</t>
  </si>
  <si>
    <t>2.6 - 5:11</t>
  </si>
  <si>
    <t>0:0 - 12:11</t>
  </si>
  <si>
    <t>ASSISTIVE TECHNOLOGY - To review the need for any assistive technology devices or services (low tech to high tech) needed for the student to benefit from education, including the use of such devices in the student’s home or in other settings.</t>
  </si>
  <si>
    <t>Academic and Learning Aids: Electronic and non-electronic aids such as calculators, spell checkers, portable word processors, and computer-based software solutions that are used by students who has difficulty achieving in the educational curriculum</t>
  </si>
  <si>
    <t>Aids for Daily Living: Self-help aids for use in activities such as eating, bathing, cooking, dressing, toileting, and home maintenance</t>
  </si>
  <si>
    <t>Assistive Listening Devices and Environmental Aids: Electronic and non-electronic aids such as amplification devices, closed captioning systems, and environmental alert systems that assist students who are hard of hearing or deaf with accessing information that is typically presented through an auditory modality</t>
  </si>
  <si>
    <t>Augmentative Communication: Electronic and non-electronic devices and software solutions that provide a means for expressive and receptive communication for students with limited speech and language</t>
  </si>
  <si>
    <t>Computer Access and Instruction: Input and output devices, alternative access aids, modified or alternative keyboards, switches, special software, and other devices and software solutions that enable students with a disabilities to use the classroom computer</t>
  </si>
  <si>
    <t>Environmental Control: Electronic and non-electronic aids such as switches, environmental control units, and adapted appliances that are used by students with physical disabilities to increase their independence across all areas of the curriculum</t>
  </si>
  <si>
    <t>Mobility Aids: Electronic and non-electronic aids such as wheelchairs (manual and electronic), walkers, scooters that are used to increase personal mobility</t>
  </si>
  <si>
    <t>Pre-vocational and Vocational Aids: Electronic and non-electronic aids such as picture-based task analysis sheets, adapted knobs, and adapted timers and watches that are used to assist students in completing pre-vocational and vocational tasks</t>
  </si>
  <si>
    <t>Recreation and Leisure Aids: Electronic and non-electronic aids such as adapted books, switch adapted toys, and leisure computer-based software applications that are used by students with disabilities to increase participation and independence in recreation and leisure activities</t>
  </si>
  <si>
    <t>Seating and Positioning: Adaptive seating systems and positioning devices that provide students with optimal positioning to enhance participation and access to the curriculum</t>
  </si>
  <si>
    <t>6:0 - 21:11</t>
  </si>
  <si>
    <t>Visual Aids: Electronic and non-electronic aids such as magnifiers, talking calculators, Braille writers, adapted tape players, screen reading software applications for the computer, and Braille note-taking devices that assist students with visual impairments or blindness in accessing and producing information that is typically present in a visual (print) modality.</t>
  </si>
  <si>
    <t>(Adapted from the Assistive Technology Guidelines for Kentucky Schools, Kentucky Department of Education)</t>
  </si>
  <si>
    <t>A particular student with a disability may require assistive technology solutions from one or more of the above categories. For example, a student with a severe intellectual disability may use an augmentative communication device to supplement his or her communication skills, adaptive switch toys to participate in leisure activities, and an adapted keyboard for accessing the software applications on the classroom computer.</t>
  </si>
  <si>
    <t>The above listed categories of assistive technology devices are not disability specific. For example, a student with a learning disability who has difficulty focusing on the teacher’s lecture in class due to processing difficulties may require an assistive listening device to amplify the teacher’s voice in a classroom. Students with various types of disabilities use adapted tape recorders originally developed for visually impaired and blind children to access audio-taped reading materials.</t>
  </si>
  <si>
    <t>The need for assistive technology devices is determined by the student’s IEP committee. Typically, assistive technology solutions are identified through consideration of assistive technology or through an assistive technology assessment. Once an assistive technology device has been determined educationally necessary, the student’s IEP team should document the required device(s) in the IEP. Information on considering and assessing the need for assistive technology devices and documenting assistive technology devices is included in subsequent sections of the GPAT website.</t>
  </si>
  <si>
    <t>Devices such as:</t>
  </si>
  <si>
    <t>computer with accessibility features to aid with writing, organizing work, and access to educational apps.</t>
  </si>
  <si>
    <t>tablet with built-in accessibility features</t>
  </si>
  <si>
    <t>devices for playing ebooks</t>
  </si>
  <si>
    <t>self-monitoring tools such as an app or a vibrating wristband for reminders/cues</t>
  </si>
  <si>
    <t>Low and lower-tech solutions:</t>
  </si>
  <si>
    <t>Color coding</t>
  </si>
  <si>
    <t>Visual schedules</t>
  </si>
  <si>
    <t>Guided notes</t>
  </si>
  <si>
    <t>Graphic organizers</t>
  </si>
  <si>
    <t>Calculator</t>
  </si>
  <si>
    <t>Squeeze balls, Rubber band bracelets, Textural toys</t>
  </si>
  <si>
    <t xml:space="preserve">Health Assessments </t>
  </si>
  <si>
    <t>A physical examination, including specific assessments that relate to visual acuity*, hearing sensitivity**</t>
  </si>
  <si>
    <t>School health services (generally school district nurse) in collaboration with the student, family, educators, school staff, and healthcare care providers as appropriate to determine the child’s medical needs at school (including field trips)</t>
  </si>
  <si>
    <t>Health &amp; Developmental History</t>
  </si>
  <si>
    <t>REVIEW Medical records (when a medical condition is suspected to be causing difficulty in school) or a Medical Assessment (A written report from a licensed physician indicating general medical history and any medical or health problems that may impede educational progress.)</t>
  </si>
  <si>
    <t xml:space="preserve">Neurodevelopmental Exam </t>
  </si>
  <si>
    <t>MEDICAL and NURSING NEEDS</t>
  </si>
  <si>
    <t xml:space="preserve"> Examines any health concerns including medication needs, monitoring symptoms of hydrocephalus, etc. </t>
  </si>
  <si>
    <t>Seizure action plan; complex care or Individualized Healthcare Plan (IHP)</t>
  </si>
  <si>
    <t>The primary care physician will write the health protocol for the school nurse to implement upon their discretion and direction. Nurse to write an Individualized Healthcare Plan (IHP) - a written document that outlines the provision of student healthcare services intended to achieve specific student outcomes (Develop a seizure action plan, complex care plan, or Individualized Healthcare Plan (IHP) including hydrocephalus awareness and seizure monitoring, medication management, safety.) TRAINING can be provided by the Epilepsy Foundation or School Nurses Association.</t>
  </si>
  <si>
    <t xml:space="preserve">Transition Assessments </t>
  </si>
  <si>
    <t>WHO SHOULD ASSESS?</t>
  </si>
  <si>
    <t xml:space="preserve">Functional skills	</t>
  </si>
  <si>
    <t>Vocational skills</t>
  </si>
  <si>
    <t>*visual acuity - see VISION tab</t>
  </si>
  <si>
    <t>14-18</t>
  </si>
  <si>
    <t>**hearing sensitivity - see HEARING &amp; LISTENING tab</t>
  </si>
  <si>
    <t>5:0 - 79</t>
  </si>
  <si>
    <t xml:space="preserve">Transition specialist
In collaboration  with: Student; Family; All other IEP team members; Outside agencies, as appropriate
</t>
  </si>
  <si>
    <t>academic achievement tests</t>
  </si>
  <si>
    <t>cognitive assessments</t>
  </si>
  <si>
    <t>social emotional assessment</t>
  </si>
  <si>
    <t>adaptive skills assessment</t>
  </si>
  <si>
    <t>language assessment</t>
  </si>
  <si>
    <t>motor assessment</t>
  </si>
  <si>
    <t>processing assessments</t>
  </si>
  <si>
    <t>vocational aptitudes/interests</t>
  </si>
  <si>
    <t>occupational competencies</t>
  </si>
  <si>
    <t>physical and functional ADLs</t>
  </si>
  <si>
    <t>transition planning inventories/assessments</t>
  </si>
  <si>
    <t>formal and informal measures</t>
  </si>
  <si>
    <t>clear measurements of frequency AND level of support/dependence</t>
  </si>
  <si>
    <t>reports from student, parent and school</t>
  </si>
  <si>
    <t>situational assessments in environments related to goals</t>
  </si>
  <si>
    <t>technology skills</t>
  </si>
  <si>
    <t>0:3 - 80+</t>
  </si>
  <si>
    <t>Assistive Technology evaluation</t>
  </si>
  <si>
    <t>WITH accommodations, in a variety of settings</t>
  </si>
  <si>
    <t>Certain behaviors are often associated with children presenting with CAPD. Please see the tab on CAPD evaluation. Problem behaviors can also be found in children with learning disabilities and/or attention deficit hyperactivity 
disorder.</t>
  </si>
  <si>
    <t>Developmental Assessment for Individuals with Severe Disabilities, Third Edition (DASH-3)</t>
  </si>
  <si>
    <t>SOURCES</t>
  </si>
  <si>
    <t>CAPD and language processing</t>
  </si>
  <si>
    <t>https://www.asha.org/PRPSpecificTopic.aspx?folderid=8589943561&amp;section=Overview</t>
  </si>
  <si>
    <t>Math</t>
  </si>
  <si>
    <t>https://www.understood.org/en/school-learning/evaluations/types-of-tests/test-for-dyscalculia</t>
  </si>
  <si>
    <t>Reading/literacy</t>
  </si>
  <si>
    <t>http://dyslexiahelp.umich.edu/professionals/learn-about-dyslexia/diagnosing-dyslexia/tests#18</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</si>
</sst>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
  </numFmts>
  <fonts count="42">
    <font>
      <sz val="10.0"/>
      <color rgb="FF000000"/>
      <name val="Arial"/>
    </font>
    <font>
      <b/>
      <sz val="8.0"/>
    </font>
    <font>
      <b/>
      <sz val="10.0"/>
    </font>
    <font>
      <b/>
      <sz val="10.0"/>
      <color rgb="FF000000"/>
      <name val="Arial"/>
    </font>
    <font>
      <u/>
      <sz val="10.0"/>
      <color rgb="FF0000FF"/>
    </font>
    <font>
      <u/>
      <color rgb="FF0000FF"/>
    </font>
    <font>
      <sz val="10.0"/>
    </font>
    <font/>
    <font>
      <sz val="18.0"/>
    </font>
    <font>
      <sz val="18.0"/>
      <color rgb="FF000000"/>
      <name val="Arial"/>
    </font>
    <font>
      <u/>
      <color rgb="FF0000FF"/>
    </font>
    <font>
      <u/>
      <sz val="10.0"/>
      <color rgb="FF0000FF"/>
    </font>
    <font>
      <u/>
      <sz val="10.0"/>
      <color rgb="FF0000FF"/>
      <name val="Arial"/>
    </font>
    <font>
      <sz val="10.0"/>
      <name val="Arial"/>
    </font>
    <font>
      <sz val="10.0"/>
      <color rgb="FF333333"/>
      <name val="Arial"/>
    </font>
    <font>
      <u/>
      <sz val="10.0"/>
      <color rgb="FF000000"/>
      <name val="Arial"/>
    </font>
    <font>
      <u/>
      <color rgb="FF0000FF"/>
    </font>
    <font>
      <sz val="18.0"/>
      <name val="Arial"/>
    </font>
    <font>
      <sz val="10.0"/>
      <color rgb="FF000000"/>
    </font>
    <font>
      <u/>
      <sz val="10.0"/>
      <color rgb="FF0000FF"/>
      <name val="Arial"/>
    </font>
    <font>
      <b/>
      <sz val="10.0"/>
      <name val="Arial"/>
    </font>
    <font>
      <u/>
      <sz val="10.0"/>
      <color rgb="FF0000FF"/>
    </font>
    <font>
      <u/>
      <sz val="10.0"/>
      <color rgb="FF0000FF"/>
    </font>
    <font>
      <u/>
      <sz val="10.0"/>
      <color rgb="FF0000FF"/>
    </font>
    <font>
      <u/>
      <sz val="10.0"/>
      <color rgb="FF0000FF"/>
    </font>
    <font>
      <u/>
      <sz val="10.0"/>
      <color rgb="FF0000FF"/>
      <name val="Arial"/>
    </font>
    <font>
      <u/>
      <color rgb="FF0000FF"/>
      <name val="Arial"/>
    </font>
    <font>
      <b/>
      <sz val="18.0"/>
    </font>
    <font>
      <b/>
      <u/>
      <sz val="10.0"/>
      <color rgb="FF0000FF"/>
    </font>
    <font>
      <u/>
      <sz val="10.0"/>
      <color rgb="FF0000FF"/>
    </font>
    <font>
      <sz val="9.0"/>
    </font>
    <font>
      <u/>
      <sz val="10.0"/>
      <color rgb="FF000000"/>
      <name val="Arial"/>
    </font>
    <font>
      <b/>
      <u/>
      <sz val="10.0"/>
      <color rgb="FF0000FF"/>
      <name val="Arial"/>
    </font>
    <font>
      <b/>
      <u/>
      <sz val="10.0"/>
      <color rgb="FF000000"/>
      <name val="Arial"/>
    </font>
    <font>
      <b/>
      <u/>
      <sz val="10.0"/>
      <color rgb="FF000000"/>
      <name val="Arial"/>
    </font>
    <font>
      <u/>
      <sz val="10.0"/>
      <color rgb="FF000000"/>
      <name val="Arial"/>
    </font>
    <font>
      <u/>
      <sz val="10.0"/>
      <color rgb="FF000000"/>
      <name val="Arial"/>
    </font>
    <font>
      <color rgb="FF000000"/>
      <name val="Arial"/>
    </font>
    <font>
      <u/>
      <color rgb="FF0000FF"/>
    </font>
    <font>
      <b/>
      <sz val="12.0"/>
    </font>
    <font>
      <sz val="11.0"/>
      <color rgb="FF000000"/>
      <name val="Arial"/>
    </font>
    <font>
      <u/>
      <color rgb="FF0000FF"/>
    </font>
  </fonts>
  <fills count="8">
    <fill>
      <patternFill patternType="none"/>
    </fill>
    <fill>
      <patternFill patternType="lightGray"/>
    </fill>
    <fill>
      <patternFill patternType="solid">
        <fgColor rgb="FFD9EAD3"/>
        <bgColor rgb="FFD9EAD3"/>
      </patternFill>
    </fill>
    <fill>
      <patternFill patternType="solid">
        <fgColor rgb="FFFFFFFF"/>
        <bgColor rgb="FFFFFFFF"/>
      </patternFill>
    </fill>
    <fill>
      <patternFill patternType="solid">
        <fgColor rgb="FFFFFF00"/>
        <bgColor rgb="FFFFFF00"/>
      </patternFill>
    </fill>
    <fill>
      <patternFill patternType="solid">
        <fgColor rgb="FFD0E0E3"/>
        <bgColor rgb="FFD0E0E3"/>
      </patternFill>
    </fill>
    <fill>
      <patternFill patternType="solid">
        <fgColor rgb="FFC9DAF8"/>
        <bgColor rgb="FFC9DAF8"/>
      </patternFill>
    </fill>
    <fill>
      <patternFill patternType="solid">
        <fgColor rgb="FFFF9900"/>
        <bgColor rgb="FFFF9900"/>
      </patternFill>
    </fill>
  </fills>
  <borders count="1">
    <border/>
  </borders>
  <cellStyleXfs count="1">
    <xf borderId="0" fillId="0" fontId="0" numFmtId="0" applyAlignment="1" applyFont="1"/>
  </cellStyleXfs>
  <cellXfs count="159">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2" fontId="1" numFmtId="0" xfId="0" applyAlignment="1" applyFont="1">
      <alignment horizontal="left" readingOrder="0" shrinkToFit="0" vertical="top" wrapText="1"/>
    </xf>
    <xf borderId="0" fillId="2" fontId="2" numFmtId="0" xfId="0" applyAlignment="1" applyFont="1">
      <alignment horizontal="left" readingOrder="0" shrinkToFit="0" vertical="top" wrapText="1"/>
    </xf>
    <xf borderId="0" fillId="2" fontId="3" numFmtId="0" xfId="0" applyAlignment="1" applyFont="1">
      <alignment horizontal="left" readingOrder="0" shrinkToFit="0" vertical="top" wrapText="1"/>
    </xf>
    <xf borderId="0" fillId="0" fontId="4" numFmtId="0" xfId="0" applyAlignment="1" applyFont="1">
      <alignment horizontal="left" readingOrder="0" shrinkToFit="0" vertical="top" wrapText="1"/>
    </xf>
    <xf borderId="0" fillId="0" fontId="5" numFmtId="0" xfId="0" applyAlignment="1" applyFont="1">
      <alignment readingOrder="0" shrinkToFit="0" vertical="top" wrapText="1"/>
    </xf>
    <xf borderId="0" fillId="0" fontId="6" numFmtId="0" xfId="0" applyAlignment="1" applyFont="1">
      <alignment horizontal="left" readingOrder="0" shrinkToFit="0" vertical="top" wrapText="1"/>
    </xf>
    <xf borderId="0" fillId="0" fontId="7" numFmtId="0" xfId="0" applyAlignment="1" applyFont="1">
      <alignment readingOrder="0" shrinkToFit="0" vertical="top" wrapText="1"/>
    </xf>
    <xf borderId="0" fillId="0" fontId="8" numFmtId="0" xfId="0" applyAlignment="1" applyFont="1">
      <alignment horizontal="left" readingOrder="0" shrinkToFit="0" vertical="top" wrapText="1"/>
    </xf>
    <xf borderId="0" fillId="0" fontId="8" numFmtId="0" xfId="0" applyAlignment="1" applyFont="1">
      <alignment horizontal="left" shrinkToFit="0" vertical="top" wrapText="1"/>
    </xf>
    <xf borderId="0" fillId="0" fontId="7" numFmtId="0" xfId="0" applyAlignment="1" applyFont="1">
      <alignment shrinkToFit="0" vertical="top" wrapText="1"/>
    </xf>
    <xf borderId="0" fillId="0" fontId="9" numFmtId="0" xfId="0" applyAlignment="1" applyFont="1">
      <alignment horizontal="left" readingOrder="0" shrinkToFit="0" vertical="top" wrapText="1"/>
    </xf>
    <xf borderId="0" fillId="0" fontId="10" numFmtId="0" xfId="0" applyAlignment="1" applyFont="1">
      <alignment shrinkToFit="0" vertical="top" wrapText="1"/>
    </xf>
    <xf borderId="0" fillId="3" fontId="9" numFmtId="0" xfId="0" applyAlignment="1" applyFill="1" applyFont="1">
      <alignment horizontal="left" readingOrder="0" shrinkToFit="0" vertical="top" wrapText="1"/>
    </xf>
    <xf borderId="0" fillId="0" fontId="8" numFmtId="0" xfId="0" applyAlignment="1" applyFont="1">
      <alignment shrinkToFit="0" vertical="top" wrapText="1"/>
    </xf>
    <xf borderId="0" fillId="0" fontId="11" numFmtId="0" xfId="0" applyAlignment="1" applyFont="1">
      <alignment horizontal="left" shrinkToFit="0" vertical="top" wrapText="1"/>
    </xf>
    <xf borderId="0" fillId="0" fontId="6" numFmtId="0" xfId="0" applyAlignment="1" applyFont="1">
      <alignment horizontal="left" shrinkToFit="0" vertical="top" wrapText="1"/>
    </xf>
    <xf borderId="0" fillId="0" fontId="12" numFmtId="0" xfId="0" applyAlignment="1" applyFont="1">
      <alignment horizontal="left" readingOrder="0" shrinkToFit="0" vertical="top" wrapText="1"/>
    </xf>
    <xf borderId="0" fillId="0" fontId="13" numFmtId="0" xfId="0" applyAlignment="1" applyFont="1">
      <alignment horizontal="left" readingOrder="0" shrinkToFit="0" vertical="top" wrapText="1"/>
    </xf>
    <xf borderId="0" fillId="2" fontId="2" numFmtId="0" xfId="0" applyAlignment="1" applyFont="1">
      <alignment readingOrder="0" shrinkToFit="0" wrapText="1"/>
    </xf>
    <xf borderId="0" fillId="0" fontId="14" numFmtId="0" xfId="0" applyAlignment="1" applyFont="1">
      <alignment horizontal="left" readingOrder="0" shrinkToFit="0" vertical="top" wrapText="1"/>
    </xf>
    <xf borderId="0" fillId="0" fontId="15" numFmtId="0" xfId="0" applyAlignment="1" applyFont="1">
      <alignment readingOrder="0" shrinkToFit="0" vertical="top" wrapText="1"/>
    </xf>
    <xf borderId="0" fillId="0" fontId="6" numFmtId="0" xfId="0" applyAlignment="1" applyFont="1">
      <alignment readingOrder="0" shrinkToFit="0" vertical="top" wrapText="1"/>
    </xf>
    <xf borderId="0" fillId="0" fontId="14" numFmtId="0" xfId="0" applyAlignment="1" applyFont="1">
      <alignment horizontal="left" readingOrder="0" shrinkToFit="0" vertical="top" wrapText="1"/>
    </xf>
    <xf borderId="0" fillId="0" fontId="16" numFmtId="0" xfId="0" applyAlignment="1" applyFont="1">
      <alignment horizontal="left" readingOrder="0" shrinkToFit="0" vertical="top" wrapText="1"/>
    </xf>
    <xf borderId="0" fillId="0" fontId="14" numFmtId="0" xfId="0" applyAlignment="1" applyFont="1">
      <alignment readingOrder="0"/>
    </xf>
    <xf borderId="0" fillId="0" fontId="17" numFmtId="0" xfId="0" applyAlignment="1" applyFont="1">
      <alignment horizontal="left" readingOrder="0" shrinkToFit="0" vertical="top" wrapText="1"/>
    </xf>
    <xf borderId="0" fillId="0" fontId="8" numFmtId="0" xfId="0" applyAlignment="1" applyFont="1">
      <alignment readingOrder="0" shrinkToFit="0" vertical="top" wrapText="1"/>
    </xf>
    <xf borderId="0" fillId="3" fontId="14" numFmtId="0" xfId="0" applyAlignment="1" applyFont="1">
      <alignment readingOrder="0"/>
    </xf>
    <xf borderId="0" fillId="3" fontId="0" numFmtId="0" xfId="0" applyAlignment="1" applyFont="1">
      <alignment horizontal="left" readingOrder="0" shrinkToFit="0" vertical="top" wrapText="1"/>
    </xf>
    <xf borderId="0" fillId="0" fontId="17" numFmtId="0" xfId="0" applyAlignment="1" applyFont="1">
      <alignment horizontal="left" shrinkToFit="0" vertical="top" wrapText="1"/>
    </xf>
    <xf borderId="0" fillId="4" fontId="0" numFmtId="0" xfId="0" applyAlignment="1" applyFill="1" applyFont="1">
      <alignment readingOrder="0" shrinkToFit="0" vertical="top" wrapText="0"/>
    </xf>
    <xf borderId="0" fillId="4" fontId="18" numFmtId="0" xfId="0" applyAlignment="1" applyFont="1">
      <alignment shrinkToFit="0" vertical="top" wrapText="0"/>
    </xf>
    <xf borderId="0" fillId="0" fontId="19" numFmtId="0" xfId="0" applyAlignment="1" applyFont="1">
      <alignment horizontal="left" shrinkToFit="0" vertical="top" wrapText="1"/>
    </xf>
    <xf borderId="0" fillId="2" fontId="20" numFmtId="0" xfId="0" applyAlignment="1" applyFont="1">
      <alignment horizontal="left" readingOrder="0" shrinkToFit="0" vertical="top" wrapText="1"/>
    </xf>
    <xf borderId="0" fillId="0" fontId="14" numFmtId="0" xfId="0" applyAlignment="1" applyFont="1">
      <alignment readingOrder="0" shrinkToFit="0" vertical="top" wrapText="1"/>
    </xf>
    <xf borderId="0" fillId="0" fontId="8" numFmtId="0" xfId="0" applyAlignment="1" applyFont="1">
      <alignment shrinkToFit="0" vertical="top" wrapText="1"/>
    </xf>
    <xf borderId="0" fillId="3" fontId="14" numFmtId="0" xfId="0" applyAlignment="1" applyFont="1">
      <alignment horizontal="left" readingOrder="0" shrinkToFit="0" vertical="top" wrapText="1"/>
    </xf>
    <xf borderId="0" fillId="0" fontId="13" numFmtId="0" xfId="0" applyAlignment="1" applyFont="1">
      <alignment horizontal="left" readingOrder="0" shrinkToFit="0" vertical="top" wrapText="1"/>
    </xf>
    <xf borderId="0" fillId="3" fontId="0" numFmtId="164" xfId="0" applyAlignment="1" applyFont="1" applyNumberFormat="1">
      <alignment horizontal="left" readingOrder="0" shrinkToFit="0" vertical="top" wrapText="1"/>
    </xf>
    <xf borderId="0" fillId="0" fontId="0" numFmtId="0" xfId="0" applyAlignment="1" applyFont="1">
      <alignment horizontal="left" readingOrder="0" shrinkToFit="0" vertical="top" wrapText="1"/>
    </xf>
    <xf borderId="0" fillId="0" fontId="13" numFmtId="0" xfId="0" applyAlignment="1" applyFont="1">
      <alignment horizontal="left" shrinkToFit="0" vertical="top" wrapText="1"/>
    </xf>
    <xf borderId="0" fillId="0" fontId="21" numFmtId="0" xfId="0" applyAlignment="1" applyFont="1">
      <alignment readingOrder="0" shrinkToFit="0" vertical="top" wrapText="1"/>
    </xf>
    <xf borderId="0" fillId="0" fontId="22" numFmtId="0" xfId="0" applyAlignment="1" applyFont="1">
      <alignment horizontal="left" shrinkToFit="0" vertical="top" wrapText="1"/>
    </xf>
    <xf borderId="0" fillId="0" fontId="8" numFmtId="0" xfId="0" applyAlignment="1" applyFont="1">
      <alignment horizontal="left" shrinkToFit="0" vertical="top" wrapText="1"/>
    </xf>
    <xf borderId="0" fillId="0" fontId="13" numFmtId="0" xfId="0" applyAlignment="1" applyFont="1">
      <alignment horizontal="left" shrinkToFit="0" vertical="top" wrapText="1"/>
    </xf>
    <xf borderId="0" fillId="0" fontId="13" numFmtId="0" xfId="0" applyAlignment="1" applyFont="1">
      <alignment horizontal="left" vertical="top"/>
    </xf>
    <xf borderId="0" fillId="4" fontId="13" numFmtId="0" xfId="0" applyAlignment="1" applyFont="1">
      <alignment horizontal="left" readingOrder="0" shrinkToFit="0" vertical="top" wrapText="0"/>
    </xf>
    <xf borderId="0" fillId="4" fontId="13" numFmtId="0" xfId="0" applyAlignment="1" applyFont="1">
      <alignment horizontal="left" shrinkToFit="0" vertical="top" wrapText="0"/>
    </xf>
    <xf borderId="0" fillId="2" fontId="2" numFmtId="0" xfId="0" applyAlignment="1" applyFont="1">
      <alignment readingOrder="0" shrinkToFit="0" vertical="top" wrapText="1"/>
    </xf>
    <xf borderId="0" fillId="2" fontId="3" numFmtId="0" xfId="0" applyAlignment="1" applyFont="1">
      <alignment readingOrder="0" shrinkToFit="0" vertical="top" wrapText="1"/>
    </xf>
    <xf borderId="0" fillId="0" fontId="23" numFmtId="0" xfId="0" applyAlignment="1" applyFont="1">
      <alignment readingOrder="0" shrinkToFit="0" wrapText="1"/>
    </xf>
    <xf borderId="0" fillId="0" fontId="6" numFmtId="0" xfId="0" applyAlignment="1" applyFont="1">
      <alignment horizontal="left" readingOrder="0" vertical="top"/>
    </xf>
    <xf borderId="0" fillId="0" fontId="8" numFmtId="0" xfId="0" applyFont="1"/>
    <xf borderId="0" fillId="0" fontId="24" numFmtId="0" xfId="0" applyAlignment="1" applyFont="1">
      <alignment shrinkToFit="0" wrapText="1"/>
    </xf>
    <xf borderId="0" fillId="0" fontId="8" numFmtId="0" xfId="0" applyAlignment="1" applyFont="1">
      <alignment readingOrder="0"/>
    </xf>
    <xf borderId="0" fillId="0" fontId="6" numFmtId="164" xfId="0" applyAlignment="1" applyFont="1" applyNumberFormat="1">
      <alignment horizontal="left" readingOrder="0" shrinkToFit="0" vertical="top" wrapText="1"/>
    </xf>
    <xf borderId="0" fillId="0" fontId="25" numFmtId="0" xfId="0" applyAlignment="1" applyFont="1">
      <alignment horizontal="left" readingOrder="0" shrinkToFit="0" vertical="top" wrapText="1"/>
    </xf>
    <xf borderId="0" fillId="2" fontId="1" numFmtId="0" xfId="0" applyAlignment="1" applyFont="1">
      <alignment readingOrder="0" shrinkToFit="0" vertical="top" wrapText="1"/>
    </xf>
    <xf borderId="0" fillId="0" fontId="7" numFmtId="0" xfId="0" applyAlignment="1" applyFont="1">
      <alignment readingOrder="0" vertical="top"/>
    </xf>
    <xf borderId="0" fillId="0" fontId="26" numFmtId="0" xfId="0" applyAlignment="1" applyFont="1">
      <alignment readingOrder="0" shrinkToFit="0" vertical="top" wrapText="1"/>
    </xf>
    <xf borderId="0" fillId="0" fontId="13" numFmtId="0" xfId="0" applyAlignment="1" applyFont="1">
      <alignment shrinkToFit="0" vertical="top" wrapText="1"/>
    </xf>
    <xf borderId="0" fillId="4" fontId="6" numFmtId="0" xfId="0" applyAlignment="1" applyFont="1">
      <alignment readingOrder="0" shrinkToFit="0" wrapText="0"/>
    </xf>
    <xf borderId="0" fillId="4" fontId="6" numFmtId="0" xfId="0" applyAlignment="1" applyFont="1">
      <alignment horizontal="left" shrinkToFit="0" vertical="top" wrapText="1"/>
    </xf>
    <xf borderId="0" fillId="4" fontId="8" numFmtId="0" xfId="0" applyAlignment="1" applyFont="1">
      <alignment shrinkToFit="0" wrapText="0"/>
    </xf>
    <xf borderId="0" fillId="4" fontId="2" numFmtId="0" xfId="0" applyAlignment="1" applyFont="1">
      <alignment readingOrder="0" shrinkToFit="0" vertical="top" wrapText="1"/>
    </xf>
    <xf borderId="0" fillId="4" fontId="2" numFmtId="0" xfId="0" applyAlignment="1" applyFont="1">
      <alignment vertical="top"/>
    </xf>
    <xf borderId="0" fillId="4" fontId="27" numFmtId="0" xfId="0" applyAlignment="1" applyFont="1">
      <alignment readingOrder="0" vertical="top"/>
    </xf>
    <xf borderId="0" fillId="4" fontId="27" numFmtId="0" xfId="0" applyAlignment="1" applyFont="1">
      <alignment vertical="top"/>
    </xf>
    <xf borderId="0" fillId="0" fontId="6" numFmtId="0" xfId="0" applyAlignment="1" applyFont="1">
      <alignment vertical="top"/>
    </xf>
    <xf borderId="0" fillId="0" fontId="8" numFmtId="0" xfId="0" applyAlignment="1" applyFont="1">
      <alignment readingOrder="0" vertical="top"/>
    </xf>
    <xf borderId="0" fillId="0" fontId="8" numFmtId="0" xfId="0" applyAlignment="1" applyFont="1">
      <alignment vertical="top"/>
    </xf>
    <xf borderId="0" fillId="0" fontId="6" numFmtId="0" xfId="0" applyAlignment="1" applyFont="1">
      <alignment horizontal="right" shrinkToFit="0" vertical="top" wrapText="1"/>
    </xf>
    <xf borderId="0" fillId="3" fontId="9" numFmtId="0" xfId="0" applyAlignment="1" applyFont="1">
      <alignment horizontal="left" readingOrder="0" vertical="top"/>
    </xf>
    <xf borderId="0" fillId="0" fontId="6" numFmtId="0" xfId="0" applyAlignment="1" applyFont="1">
      <alignment horizontal="right" readingOrder="0" shrinkToFit="0" vertical="top" wrapText="1"/>
    </xf>
    <xf borderId="0" fillId="0" fontId="6" numFmtId="0" xfId="0" applyAlignment="1" applyFont="1">
      <alignment shrinkToFit="0" vertical="top" wrapText="1"/>
    </xf>
    <xf borderId="0" fillId="0" fontId="13" numFmtId="0" xfId="0" applyAlignment="1" applyFont="1">
      <alignment readingOrder="0" shrinkToFit="0" vertical="top" wrapText="1"/>
    </xf>
    <xf borderId="0" fillId="0" fontId="6" numFmtId="0" xfId="0" applyAlignment="1" applyFont="1">
      <alignment readingOrder="0" vertical="top"/>
    </xf>
    <xf borderId="0" fillId="4" fontId="6" numFmtId="0" xfId="0" applyAlignment="1" applyFont="1">
      <alignment readingOrder="0" shrinkToFit="0" vertical="top" wrapText="1"/>
    </xf>
    <xf borderId="0" fillId="4" fontId="9" numFmtId="0" xfId="0" applyAlignment="1" applyFont="1">
      <alignment horizontal="left" readingOrder="0" vertical="top"/>
    </xf>
    <xf borderId="0" fillId="4" fontId="28" numFmtId="0" xfId="0" applyAlignment="1" applyFont="1">
      <alignment readingOrder="0" shrinkToFit="0" vertical="top" wrapText="1"/>
    </xf>
    <xf borderId="0" fillId="4" fontId="6" numFmtId="0" xfId="0" applyAlignment="1" applyFont="1">
      <alignment readingOrder="0" vertical="top"/>
    </xf>
    <xf borderId="0" fillId="4" fontId="8" numFmtId="0" xfId="0" applyAlignment="1" applyFont="1">
      <alignment horizontal="left" readingOrder="0" shrinkToFit="0" vertical="top" wrapText="1"/>
    </xf>
    <xf borderId="0" fillId="0" fontId="6" numFmtId="0" xfId="0" applyAlignment="1" applyFont="1">
      <alignment shrinkToFit="0" vertical="top" wrapText="1"/>
    </xf>
    <xf borderId="0" fillId="0" fontId="2" numFmtId="0" xfId="0" applyAlignment="1" applyFont="1">
      <alignment readingOrder="0" shrinkToFit="0" vertical="top" wrapText="1"/>
    </xf>
    <xf borderId="0" fillId="0" fontId="2" numFmtId="0" xfId="0" applyAlignment="1" applyFont="1">
      <alignment vertical="top"/>
    </xf>
    <xf borderId="0" fillId="0" fontId="27" numFmtId="0" xfId="0" applyAlignment="1" applyFont="1">
      <alignment vertical="top"/>
    </xf>
    <xf borderId="0" fillId="4" fontId="2" numFmtId="0" xfId="0" applyAlignment="1" applyFont="1">
      <alignment shrinkToFit="0" vertical="top" wrapText="0"/>
    </xf>
    <xf borderId="0" fillId="4" fontId="27" numFmtId="0" xfId="0" applyAlignment="1" applyFont="1">
      <alignment shrinkToFit="0" vertical="top" wrapText="0"/>
    </xf>
    <xf borderId="0" fillId="0" fontId="6" numFmtId="0" xfId="0" applyAlignment="1" applyFont="1">
      <alignment shrinkToFit="0" vertical="top" wrapText="0"/>
    </xf>
    <xf borderId="0" fillId="0" fontId="8" numFmtId="0" xfId="0" applyAlignment="1" applyFont="1">
      <alignment shrinkToFit="0" vertical="top" wrapText="0"/>
    </xf>
    <xf borderId="0" fillId="0" fontId="2" numFmtId="0" xfId="0" applyAlignment="1" applyFont="1">
      <alignment shrinkToFit="0" vertical="top" wrapText="0"/>
    </xf>
    <xf borderId="0" fillId="0" fontId="27" numFmtId="0" xfId="0" applyAlignment="1" applyFont="1">
      <alignment shrinkToFit="0" vertical="top" wrapText="0"/>
    </xf>
    <xf borderId="0" fillId="0" fontId="29" numFmtId="0" xfId="0" applyAlignment="1" applyFont="1">
      <alignment shrinkToFit="0" vertical="top" wrapText="1"/>
    </xf>
    <xf borderId="0" fillId="0" fontId="30" numFmtId="0" xfId="0" applyAlignment="1" applyFont="1">
      <alignment readingOrder="0" vertical="top"/>
    </xf>
    <xf borderId="0" fillId="0" fontId="9" numFmtId="0" xfId="0" applyAlignment="1" applyFont="1">
      <alignment horizontal="left" readingOrder="0" vertical="top"/>
    </xf>
    <xf borderId="0" fillId="0" fontId="7" numFmtId="0" xfId="0" applyAlignment="1" applyFont="1">
      <alignment horizontal="left" readingOrder="0" shrinkToFit="0" vertical="top" wrapText="1"/>
    </xf>
    <xf borderId="0" fillId="0" fontId="6" numFmtId="49" xfId="0" applyAlignment="1" applyFont="1" applyNumberFormat="1">
      <alignment horizontal="left" readingOrder="0" shrinkToFit="0" vertical="top" wrapText="1"/>
    </xf>
    <xf borderId="0" fillId="0" fontId="31" numFmtId="0" xfId="0" applyAlignment="1" applyFont="1">
      <alignment horizontal="left" readingOrder="0" shrinkToFit="0" vertical="top" wrapText="1"/>
    </xf>
    <xf borderId="0" fillId="0" fontId="6" numFmtId="0" xfId="0" applyAlignment="1" applyFont="1">
      <alignment readingOrder="0"/>
    </xf>
    <xf borderId="0" fillId="0" fontId="6" numFmtId="0" xfId="0" applyFont="1"/>
    <xf borderId="0" fillId="0" fontId="6" numFmtId="0" xfId="0" applyAlignment="1" applyFont="1">
      <alignment readingOrder="0" shrinkToFit="0" wrapText="1"/>
    </xf>
    <xf borderId="0" fillId="5" fontId="6" numFmtId="0" xfId="0" applyAlignment="1" applyFill="1" applyFont="1">
      <alignment shrinkToFit="0" vertical="top" wrapText="0"/>
    </xf>
    <xf borderId="0" fillId="5" fontId="6" numFmtId="0" xfId="0" applyAlignment="1" applyFont="1">
      <alignment horizontal="left" shrinkToFit="0" vertical="top" wrapText="0"/>
    </xf>
    <xf borderId="0" fillId="5" fontId="6" numFmtId="0" xfId="0" applyAlignment="1" applyFont="1">
      <alignment shrinkToFit="0" vertical="top" wrapText="0"/>
    </xf>
    <xf borderId="0" fillId="4" fontId="8" numFmtId="0" xfId="0" applyFont="1"/>
    <xf borderId="0" fillId="5" fontId="6" numFmtId="0" xfId="0" applyAlignment="1" applyFont="1">
      <alignment readingOrder="0" shrinkToFit="0" vertical="top" wrapText="0"/>
    </xf>
    <xf borderId="0" fillId="4" fontId="8" numFmtId="0" xfId="0" applyAlignment="1" applyFont="1">
      <alignment shrinkToFit="0" vertical="top" wrapText="1"/>
    </xf>
    <xf borderId="0" fillId="0" fontId="6" numFmtId="0" xfId="0" applyAlignment="1" applyFont="1">
      <alignment readingOrder="0" shrinkToFit="0" vertical="top" wrapText="0"/>
    </xf>
    <xf borderId="0" fillId="0" fontId="6" numFmtId="0" xfId="0" applyAlignment="1" applyFont="1">
      <alignment horizontal="left" shrinkToFit="0" vertical="top" wrapText="0"/>
    </xf>
    <xf borderId="0" fillId="4" fontId="0" numFmtId="0" xfId="0" applyAlignment="1" applyFont="1">
      <alignment horizontal="left" readingOrder="0" shrinkToFit="0" vertical="top" wrapText="1"/>
    </xf>
    <xf borderId="0" fillId="0" fontId="6" numFmtId="0" xfId="0" applyAlignment="1" applyFont="1">
      <alignment shrinkToFit="0" wrapText="0"/>
    </xf>
    <xf borderId="0" fillId="4" fontId="8" numFmtId="0" xfId="0" applyAlignment="1" applyFont="1">
      <alignment readingOrder="0" shrinkToFit="0" vertical="top" wrapText="1"/>
    </xf>
    <xf borderId="0" fillId="4" fontId="3" numFmtId="0" xfId="0" applyAlignment="1" applyFont="1">
      <alignment readingOrder="0" shrinkToFit="0" vertical="top" wrapText="0"/>
    </xf>
    <xf borderId="0" fillId="0" fontId="8" numFmtId="0" xfId="0" applyFont="1"/>
    <xf borderId="0" fillId="4" fontId="2" numFmtId="0" xfId="0" applyAlignment="1" applyFont="1">
      <alignment horizontal="left" shrinkToFit="0" vertical="top" wrapText="0"/>
    </xf>
    <xf borderId="0" fillId="4" fontId="2" numFmtId="0" xfId="0" applyAlignment="1" applyFont="1">
      <alignment shrinkToFit="0" wrapText="0"/>
    </xf>
    <xf borderId="0" fillId="0" fontId="6" numFmtId="0" xfId="0" applyAlignment="1" applyFont="1">
      <alignment horizontal="left" readingOrder="0" shrinkToFit="0" vertical="top" wrapText="1"/>
    </xf>
    <xf borderId="0" fillId="2" fontId="32" numFmtId="0" xfId="0" applyAlignment="1" applyFont="1">
      <alignment readingOrder="0" shrinkToFit="0" vertical="top" wrapText="1"/>
    </xf>
    <xf borderId="0" fillId="2" fontId="20" numFmtId="0" xfId="0" applyAlignment="1" applyFont="1">
      <alignment readingOrder="0" shrinkToFit="0" vertical="top" wrapText="1"/>
    </xf>
    <xf borderId="0" fillId="6" fontId="33" numFmtId="0" xfId="0" applyAlignment="1" applyFill="1" applyFont="1">
      <alignment readingOrder="0" shrinkToFit="0" vertical="top" wrapText="1"/>
    </xf>
    <xf borderId="0" fillId="6" fontId="2" numFmtId="0" xfId="0" applyAlignment="1" applyFont="1">
      <alignment readingOrder="0" shrinkToFit="0" vertical="top" wrapText="1"/>
    </xf>
    <xf borderId="0" fillId="0" fontId="0" numFmtId="0" xfId="0" applyAlignment="1" applyFont="1">
      <alignment readingOrder="0" shrinkToFit="0" vertical="top" wrapText="1"/>
    </xf>
    <xf borderId="0" fillId="2" fontId="2" numFmtId="49" xfId="0" applyAlignment="1" applyFont="1" applyNumberFormat="1">
      <alignment horizontal="left" readingOrder="0" shrinkToFit="0" vertical="top" wrapText="1"/>
    </xf>
    <xf borderId="0" fillId="6" fontId="2" numFmtId="0" xfId="0" applyAlignment="1" applyFont="1">
      <alignment shrinkToFit="0" vertical="top" wrapText="1"/>
    </xf>
    <xf borderId="0" fillId="6" fontId="34" numFmtId="0" xfId="0" applyAlignment="1" applyFont="1">
      <alignment horizontal="left" readingOrder="0" shrinkToFit="0" vertical="top" wrapText="1"/>
    </xf>
    <xf borderId="0" fillId="6" fontId="2" numFmtId="0" xfId="0" applyAlignment="1" applyFont="1">
      <alignment horizontal="left" readingOrder="0" shrinkToFit="0" vertical="top" wrapText="1"/>
    </xf>
    <xf borderId="0" fillId="0" fontId="0" numFmtId="0" xfId="0" applyAlignment="1" applyFont="1">
      <alignment readingOrder="0" shrinkToFit="0" vertical="top" wrapText="1"/>
    </xf>
    <xf borderId="0" fillId="6" fontId="35" numFmtId="0" xfId="0" applyAlignment="1" applyFont="1">
      <alignment readingOrder="0" shrinkToFit="0" vertical="top" wrapText="1"/>
    </xf>
    <xf borderId="0" fillId="6" fontId="6" numFmtId="0" xfId="0" applyAlignment="1" applyFont="1">
      <alignment shrinkToFit="0" vertical="top" wrapText="1"/>
    </xf>
    <xf borderId="0" fillId="0" fontId="36" numFmtId="0" xfId="0" applyAlignment="1" applyFont="1">
      <alignment readingOrder="0" shrinkToFit="0" vertical="top" wrapText="1"/>
    </xf>
    <xf borderId="0" fillId="0" fontId="2" numFmtId="0" xfId="0" applyAlignment="1" applyFont="1">
      <alignment shrinkToFit="0" vertical="top" wrapText="1"/>
    </xf>
    <xf borderId="0" fillId="3" fontId="37" numFmtId="49" xfId="0" applyAlignment="1" applyFont="1" applyNumberFormat="1">
      <alignment horizontal="left" readingOrder="0" shrinkToFit="0" vertical="top" wrapText="1"/>
    </xf>
    <xf borderId="0" fillId="2" fontId="7" numFmtId="0" xfId="0" applyFont="1"/>
    <xf borderId="0" fillId="0" fontId="38" numFmtId="0" xfId="0" applyAlignment="1" applyFont="1">
      <alignment readingOrder="0" shrinkToFit="0" wrapText="1"/>
    </xf>
    <xf borderId="0" fillId="0" fontId="7" numFmtId="0" xfId="0" applyAlignment="1" applyFont="1">
      <alignment readingOrder="0"/>
    </xf>
    <xf borderId="0" fillId="4" fontId="6" numFmtId="0" xfId="0" applyAlignment="1" applyFont="1">
      <alignment horizontal="left" readingOrder="0" shrinkToFit="0" vertical="top" wrapText="0"/>
    </xf>
    <xf borderId="0" fillId="4" fontId="6" numFmtId="0" xfId="0" applyAlignment="1" applyFont="1">
      <alignment horizontal="left" readingOrder="0" shrinkToFit="0" vertical="top" wrapText="0"/>
    </xf>
    <xf borderId="0" fillId="4" fontId="8" numFmtId="0" xfId="0" applyAlignment="1" applyFont="1">
      <alignment horizontal="left" readingOrder="0" shrinkToFit="0" vertical="top" wrapText="0"/>
    </xf>
    <xf borderId="0" fillId="4" fontId="8" numFmtId="0" xfId="0" applyAlignment="1" applyFont="1">
      <alignment horizontal="left" shrinkToFit="0" vertical="top" wrapText="0"/>
    </xf>
    <xf borderId="0" fillId="0" fontId="7" numFmtId="0" xfId="0" applyAlignment="1" applyFont="1">
      <alignment readingOrder="0" shrinkToFit="0" wrapText="1"/>
    </xf>
    <xf borderId="0" fillId="0" fontId="6" numFmtId="0" xfId="0" applyAlignment="1" applyFont="1">
      <alignment readingOrder="0" shrinkToFit="0" vertical="top" wrapText="1"/>
    </xf>
    <xf borderId="0" fillId="0" fontId="0" numFmtId="0" xfId="0" applyAlignment="1" applyFont="1">
      <alignment readingOrder="0" shrinkToFit="0" wrapText="1"/>
    </xf>
    <xf borderId="0" fillId="0" fontId="6" numFmtId="0" xfId="0" applyAlignment="1" applyFont="1">
      <alignment shrinkToFit="0" wrapText="1"/>
    </xf>
    <xf borderId="0" fillId="0" fontId="6" numFmtId="0" xfId="0" applyAlignment="1" applyFont="1">
      <alignment shrinkToFit="0" wrapText="1"/>
    </xf>
    <xf borderId="0" fillId="4" fontId="6" numFmtId="0" xfId="0" applyAlignment="1" applyFont="1">
      <alignment shrinkToFit="0" wrapText="1"/>
    </xf>
    <xf borderId="0" fillId="7" fontId="6" numFmtId="0" xfId="0" applyAlignment="1" applyFill="1" applyFont="1">
      <alignment shrinkToFit="0" wrapText="1"/>
    </xf>
    <xf borderId="0" fillId="2" fontId="39" numFmtId="0" xfId="0" applyAlignment="1" applyFont="1">
      <alignment readingOrder="0" shrinkToFit="0" vertical="top" wrapText="1"/>
    </xf>
    <xf borderId="0" fillId="2" fontId="7" numFmtId="0" xfId="0" applyAlignment="1" applyFont="1">
      <alignment readingOrder="0" shrinkToFit="0" vertical="top" wrapText="1"/>
    </xf>
    <xf borderId="0" fillId="0" fontId="13" numFmtId="0" xfId="0" applyAlignment="1" applyFont="1">
      <alignment shrinkToFit="0" vertical="top" wrapText="1"/>
    </xf>
    <xf borderId="0" fillId="0" fontId="40" numFmtId="0" xfId="0" applyAlignment="1" applyFont="1">
      <alignment horizontal="left" readingOrder="0" shrinkToFit="0" wrapText="1"/>
    </xf>
    <xf borderId="0" fillId="0" fontId="7" numFmtId="0" xfId="0" applyAlignment="1" applyFont="1">
      <alignment horizontal="left"/>
    </xf>
    <xf borderId="0" fillId="0" fontId="6" numFmtId="0" xfId="0" applyAlignment="1" applyFont="1">
      <alignment horizontal="left" shrinkToFit="0" vertical="top" wrapText="1"/>
    </xf>
    <xf borderId="0" fillId="4" fontId="6" numFmtId="0" xfId="0" applyAlignment="1" applyFont="1">
      <alignment horizontal="left" shrinkToFit="0" vertical="top" wrapText="1"/>
    </xf>
    <xf borderId="0" fillId="4" fontId="6" numFmtId="0" xfId="0" applyAlignment="1" applyFont="1">
      <alignment shrinkToFit="0" wrapText="1"/>
    </xf>
    <xf borderId="0" fillId="4" fontId="7" numFmtId="0" xfId="0" applyAlignment="1" applyFont="1">
      <alignment readingOrder="0"/>
    </xf>
    <xf borderId="0" fillId="4" fontId="7" numFmtId="0" xfId="0" applyFont="1"/>
    <xf borderId="0" fillId="0" fontId="41"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19" Type="http://schemas.openxmlformats.org/officeDocument/2006/relationships/worksheet" Target="worksheets/sheet17.xml"/><Relationship Id="rId6" Type="http://schemas.openxmlformats.org/officeDocument/2006/relationships/worksheet" Target="worksheets/sheet4.xml"/><Relationship Id="rId18" Type="http://schemas.openxmlformats.org/officeDocument/2006/relationships/worksheet" Target="worksheets/sheet16.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0.xml"/><Relationship Id="rId3"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11.xml"/><Relationship Id="rId3"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12.xml"/><Relationship Id="rId3"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13.xml"/><Relationship Id="rId3"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15.xml"/><Relationship Id="rId3"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16.xml"/><Relationship Id="rId3"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1" Type="http://schemas.openxmlformats.org/officeDocument/2006/relationships/hyperlink" Target="https://www.asha.org/PRPSpecificTopic.aspx?folderid=8589943561&amp;section=Overview" TargetMode="External"/><Relationship Id="rId2" Type="http://schemas.openxmlformats.org/officeDocument/2006/relationships/hyperlink" Target="https://www.understood.org/en/school-learning/evaluations/types-of-tests/test-for-dyscalculia" TargetMode="External"/><Relationship Id="rId3" Type="http://schemas.openxmlformats.org/officeDocument/2006/relationships/hyperlink" Target="http://dyslexiahelp.umich.edu/professionals/learn-about-dyslexia/diagnosing-dyslexia/tests" TargetMode="External"/><Relationship Id="rId4"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5.xml"/><Relationship Id="rId3"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6.xml"/><Relationship Id="rId3"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7.xml"/><Relationship Id="rId3"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8.xml"/><Relationship Id="rId3"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9.xml"/><Relationship Id="rId3"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43.43"/>
    <col customWidth="1" min="2" max="2" width="13.29"/>
    <col customWidth="1" min="3" max="3" width="13.57"/>
    <col customWidth="1" min="4" max="4" width="13.86"/>
    <col customWidth="1" min="5" max="5" width="13.0"/>
    <col customWidth="1" min="6" max="6" width="9.0"/>
    <col customWidth="1" min="7" max="7" width="8.57"/>
    <col customWidth="1" min="8" max="8" width="12.0"/>
    <col customWidth="1" min="9" max="9" width="11.57"/>
    <col customWidth="1" min="10" max="10" width="11.0"/>
    <col customWidth="1" min="12" max="12" width="13.0"/>
  </cols>
  <sheetData>
    <row r="1">
      <c r="A1" s="2"/>
      <c r="B1" s="2"/>
      <c r="C1" s="2"/>
      <c r="D1" s="2"/>
      <c r="E1" s="2"/>
      <c r="F1" s="2"/>
      <c r="G1" s="2"/>
      <c r="H1" s="2"/>
      <c r="I1" s="2"/>
      <c r="J1" s="2"/>
      <c r="K1" s="2"/>
      <c r="L1" s="2"/>
      <c r="M1" s="2"/>
    </row>
    <row r="2">
      <c r="A2" s="3" t="s">
        <v>2</v>
      </c>
      <c r="B2" s="3" t="s">
        <v>3</v>
      </c>
      <c r="C2" s="4" t="s">
        <v>5</v>
      </c>
      <c r="D2" s="4" t="s">
        <v>7</v>
      </c>
      <c r="E2" s="4" t="s">
        <v>10</v>
      </c>
      <c r="F2" s="3" t="s">
        <v>12</v>
      </c>
      <c r="G2" s="4" t="s">
        <v>13</v>
      </c>
      <c r="H2" s="3" t="s">
        <v>14</v>
      </c>
      <c r="I2" s="4" t="s">
        <v>15</v>
      </c>
      <c r="J2" s="4" t="s">
        <v>16</v>
      </c>
      <c r="K2" s="3" t="s">
        <v>17</v>
      </c>
      <c r="L2" s="3" t="s">
        <v>18</v>
      </c>
      <c r="M2" s="4" t="s">
        <v>19</v>
      </c>
    </row>
    <row r="3">
      <c r="A3" s="5" t="str">
        <f>HYPERLINK("https://www.pearsonassessments.com/store/usassessments/en/Store/Professional-Assessments/Cognition-%26-Neuro/California-Verbal-Learning-Test-Children%27s-Version/p/100000609.html","California Verbal Learning Test Children's Version (CVLT-C)")</f>
        <v>California Verbal Learning Test Children's Version (CVLT-C)</v>
      </c>
      <c r="B3" s="7" t="s">
        <v>28</v>
      </c>
      <c r="C3" s="9"/>
      <c r="D3" s="9" t="s">
        <v>30</v>
      </c>
      <c r="E3" s="10"/>
      <c r="F3" s="9" t="s">
        <v>30</v>
      </c>
      <c r="G3" s="9" t="s">
        <v>30</v>
      </c>
      <c r="H3" s="9" t="s">
        <v>30</v>
      </c>
      <c r="I3" s="10"/>
      <c r="J3" s="10"/>
      <c r="K3" s="10"/>
      <c r="L3" s="10"/>
      <c r="M3" s="12"/>
    </row>
    <row r="4">
      <c r="A4" s="5" t="str">
        <f>HYPERLINK("https://www.pearsonassessments.com/store/usassessments/en/Store/Professional-Assessments/Cognition-%26-Neuro/Memory/California-Verbal-Learning-Test-%7C-Third-Edition/p/100001944.html","California Verbal Learning Test, Third Edition (CVLT3)")</f>
        <v>California Verbal Learning Test, Third Edition (CVLT3)</v>
      </c>
      <c r="B4" s="7" t="s">
        <v>33</v>
      </c>
      <c r="C4" s="9"/>
      <c r="D4" s="9" t="s">
        <v>30</v>
      </c>
      <c r="E4" s="10"/>
      <c r="F4" s="9" t="s">
        <v>30</v>
      </c>
      <c r="G4" s="9" t="s">
        <v>30</v>
      </c>
      <c r="H4" s="9" t="s">
        <v>30</v>
      </c>
      <c r="I4" s="10"/>
      <c r="J4" s="10"/>
      <c r="K4" s="10"/>
      <c r="L4" s="10"/>
      <c r="M4" s="12"/>
    </row>
    <row r="5">
      <c r="A5" s="16" t="str">
        <f>HYPERLINK("https://link.springer.com/referenceworkentry/10.1007%2F978-0-387-79948-3_1532#:~:targetText=The%20Children's%20Memory%20Scale%20(CMS,standard%20psychological%20or%20neuropsychological%20evaluation.","Children's Memory Scales")</f>
        <v>Children's Memory Scales</v>
      </c>
      <c r="B5" s="17"/>
      <c r="C5" s="12"/>
      <c r="D5" s="12"/>
      <c r="E5" s="12"/>
      <c r="F5" s="9" t="s">
        <v>30</v>
      </c>
      <c r="G5" s="12"/>
      <c r="H5" s="10"/>
      <c r="I5" s="12"/>
      <c r="J5" s="12"/>
      <c r="K5" s="10"/>
      <c r="L5" s="10"/>
      <c r="M5" s="12"/>
    </row>
    <row r="6">
      <c r="A6" s="5" t="str">
        <f>HYPERLINK("https://www.wpspublish.com/cas2-cognitive-assessment-system-second-edition?gclid=CjwKCAiA8qLvBRAbEiwAE_ZzPWqw9jLncqjSCWbt6tB71hTAp-zBIoH5LuZwbMK9vVkKRd9zZmyFgBoCaNYQAvD_BwE","Cognitive Assessment System")</f>
        <v>Cognitive Assessment System</v>
      </c>
      <c r="B6" s="7" t="s">
        <v>37</v>
      </c>
      <c r="C6" s="12" t="s">
        <v>30</v>
      </c>
      <c r="D6" s="12" t="s">
        <v>30</v>
      </c>
      <c r="E6" s="12" t="s">
        <v>30</v>
      </c>
      <c r="F6" s="12" t="s">
        <v>30</v>
      </c>
      <c r="G6" s="12" t="s">
        <v>30</v>
      </c>
      <c r="H6" s="12" t="s">
        <v>30</v>
      </c>
      <c r="I6" s="12"/>
      <c r="J6" s="12"/>
      <c r="K6" s="12" t="s">
        <v>30</v>
      </c>
      <c r="L6" s="12" t="s">
        <v>30</v>
      </c>
      <c r="M6" s="12" t="s">
        <v>30</v>
      </c>
    </row>
    <row r="7">
      <c r="A7" s="5" t="str">
        <f>HYPERLINK("http://ericae.net/eac/eac0069.htm","Columbia Mental Maturity Scale ")</f>
        <v>Columbia Mental Maturity Scale </v>
      </c>
      <c r="B7" s="7" t="s">
        <v>40</v>
      </c>
      <c r="C7" s="12"/>
      <c r="D7" s="12"/>
      <c r="E7" s="12" t="s">
        <v>30</v>
      </c>
      <c r="F7" s="10"/>
      <c r="G7" s="12"/>
      <c r="H7" s="10"/>
      <c r="I7" s="12"/>
      <c r="J7" s="12"/>
      <c r="K7" s="10"/>
      <c r="L7" s="10"/>
      <c r="M7" s="12"/>
    </row>
    <row r="8">
      <c r="A8" s="16" t="str">
        <f>HYPERLINK("https://www.wpspublish.com/ctoni-2-comprehensive-test-of-nonverbal-intelligence-second-edition?gclid=CjwKCAiA8qLvBRAbEiwAE_ZzPafJ4P7ao_kgKVGFAeUOt3i8v7koNrcv8yj_PoQuKlpMKjIHcwQjCBoChzsQAvD_BwE","Comprehensive Test of Nonverbal Intelligence")</f>
        <v>Comprehensive Test of Nonverbal Intelligence</v>
      </c>
      <c r="B8" s="7" t="s">
        <v>42</v>
      </c>
      <c r="C8" s="12" t="s">
        <v>30</v>
      </c>
      <c r="D8" s="12"/>
      <c r="E8" s="12" t="s">
        <v>30</v>
      </c>
      <c r="F8" s="10"/>
      <c r="G8" s="12"/>
      <c r="H8" s="10"/>
      <c r="I8" s="12"/>
      <c r="J8" s="12" t="s">
        <v>30</v>
      </c>
      <c r="K8" s="10"/>
      <c r="L8" s="10"/>
      <c r="M8" s="12"/>
    </row>
    <row r="9">
      <c r="A9" s="5" t="str">
        <f>HYPERLINK("https://www.proedinc.com/Products/14590/dtla5-detroit-tests-of-learning-abilitiesfifth-edition.aspx","Detroit Tests of Learning Abilities–Fifth Edition (DTLA-5)")</f>
        <v>Detroit Tests of Learning Abilities–Fifth Edition (DTLA-5)</v>
      </c>
      <c r="B9" s="7" t="s">
        <v>44</v>
      </c>
      <c r="C9" s="12" t="s">
        <v>30</v>
      </c>
      <c r="D9" s="12" t="s">
        <v>30</v>
      </c>
      <c r="E9" s="12" t="s">
        <v>30</v>
      </c>
      <c r="F9" s="9" t="s">
        <v>30</v>
      </c>
      <c r="G9" s="9" t="s">
        <v>30</v>
      </c>
      <c r="H9" s="9" t="s">
        <v>30</v>
      </c>
      <c r="I9" s="12" t="s">
        <v>30</v>
      </c>
      <c r="J9" s="9" t="s">
        <v>30</v>
      </c>
      <c r="K9" s="9" t="s">
        <v>30</v>
      </c>
      <c r="L9" s="9" t="s">
        <v>30</v>
      </c>
      <c r="M9" s="9" t="s">
        <v>30</v>
      </c>
    </row>
    <row r="10">
      <c r="A10" s="5" t="str">
        <f>HYPERLINK("https://www.pearsonassessments.com/store/usassessments/en/Store/Professional-Assessments/Academic-Learning/Brief/Developmental-Indicators-for-the-Assessment-of-Learning-%7C-Fourth-Edition/p/100000304.html","Developmental Indicators for the Assessment of Learning | Fourth Edition (DIAL-4)")</f>
        <v>Developmental Indicators for the Assessment of Learning | Fourth Edition (DIAL-4)</v>
      </c>
      <c r="B10" s="7" t="s">
        <v>45</v>
      </c>
      <c r="C10" s="12" t="s">
        <v>30</v>
      </c>
      <c r="D10" s="12" t="s">
        <v>30</v>
      </c>
      <c r="E10" s="12"/>
      <c r="F10" s="10"/>
      <c r="G10" s="12"/>
      <c r="H10" s="10"/>
      <c r="I10" s="12"/>
      <c r="J10" s="12"/>
      <c r="K10" s="10"/>
      <c r="L10" s="10"/>
      <c r="M10" s="12"/>
    </row>
    <row r="11">
      <c r="A11" s="5" t="str">
        <f>HYPERLINK("https://www.pearsonassessments.com/store/usassessments/en/Store/Professional-Assessments/Cognition-%26-Neuro/Comprehensive-Ability/Differential-Ability-Scales-II/p/100000468.html","Differential Ability Scales (DAS) ")</f>
        <v>Differential Ability Scales (DAS) </v>
      </c>
      <c r="B11" s="21" t="s">
        <v>46</v>
      </c>
      <c r="C11" s="12" t="s">
        <v>30</v>
      </c>
      <c r="D11" s="12" t="s">
        <v>30</v>
      </c>
      <c r="E11" s="12" t="s">
        <v>30</v>
      </c>
      <c r="F11" s="10"/>
      <c r="G11" s="12"/>
      <c r="H11" s="10"/>
      <c r="I11" s="12"/>
      <c r="J11" s="12"/>
      <c r="K11" s="10"/>
      <c r="L11" s="10"/>
      <c r="M11" s="12"/>
    </row>
    <row r="12">
      <c r="A12" s="5" t="str">
        <f>HYPERLINK("https://en.wikipedia.org/wiki/Draw-a-Person_test","Draw-a-Person test")</f>
        <v>Draw-a-Person test</v>
      </c>
      <c r="B12" s="24" t="s">
        <v>60</v>
      </c>
      <c r="C12" s="12" t="s">
        <v>30</v>
      </c>
      <c r="D12" s="12"/>
      <c r="E12" s="12" t="s">
        <v>30</v>
      </c>
      <c r="F12" s="10"/>
      <c r="G12" s="12"/>
      <c r="H12" s="10"/>
      <c r="I12" s="12"/>
      <c r="J12" s="12"/>
      <c r="K12" s="10"/>
      <c r="L12" s="10"/>
      <c r="M12" s="12"/>
    </row>
    <row r="13">
      <c r="A13" s="5" t="str">
        <f>HYPERLINK("https://www.pearsonassessments.com/store/usassessments/en/Store/Professional-Assessments/Cognition-%26-Neuro/Gifted-%26-Talented/Kaufman-Assessment-Battery-for-Children-%7C-Second-Edition-Normative-Update/p/100000088.html","Kaufman Assessment Battery for Children | Second Edition Normative Update (KABC-II NU)")</f>
        <v>Kaufman Assessment Battery for Children | Second Edition Normative Update (KABC-II NU)</v>
      </c>
      <c r="B13" s="7" t="s">
        <v>63</v>
      </c>
      <c r="C13" s="12" t="s">
        <v>30</v>
      </c>
      <c r="D13" s="10"/>
      <c r="E13" s="9" t="s">
        <v>30</v>
      </c>
      <c r="F13" s="10"/>
      <c r="G13" s="10"/>
      <c r="H13" s="9" t="s">
        <v>30</v>
      </c>
      <c r="I13" s="12" t="s">
        <v>30</v>
      </c>
      <c r="J13" s="9" t="s">
        <v>30</v>
      </c>
      <c r="K13" s="10"/>
      <c r="L13" s="10"/>
      <c r="M13" s="10"/>
    </row>
    <row r="14">
      <c r="A14" s="5" t="str">
        <f>HYPERLINK("https://www.pearsonassessments.com/store/usassessments/en/Store/Professional-Assessments/Cognition-%26-Neuro/Non-Verbal-Ability/Kaufman-Brief-Intelligence-Test-%7C-Second-Edition/p/100000390.html","Kaufman Brief Intelligence Test | Second Edition
(KBIT-2)")</f>
        <v>Kaufman Brief Intelligence Test | Second Edition
(KBIT-2)</v>
      </c>
      <c r="B14" s="7" t="s">
        <v>66</v>
      </c>
      <c r="C14" s="12" t="s">
        <v>30</v>
      </c>
      <c r="D14" s="12" t="s">
        <v>30</v>
      </c>
      <c r="E14" s="12" t="s">
        <v>30</v>
      </c>
      <c r="F14" s="10"/>
      <c r="G14" s="10"/>
      <c r="H14" s="10"/>
      <c r="I14" s="10"/>
      <c r="J14" s="10"/>
      <c r="K14" s="10"/>
      <c r="L14" s="10"/>
      <c r="M14" s="10"/>
    </row>
    <row r="15">
      <c r="A15" s="5" t="str">
        <f>HYPERLINK("https://www.wpspublish.com/leiter-3-leiter-international-performance-scale-third-edition?gclid=CjwKCAiA8qLvBRAbEiwAE_ZzPTtRw4ELPeW7M8vaXofKMi67YR8j4qv7RGZA8_tltXctJYKixAQaTxoCPmQQAvD_BwE","Leiter International Performance Scale, Third Edition (Leiter-3) ")</f>
        <v>Leiter International Performance Scale, Third Edition (Leiter-3) </v>
      </c>
      <c r="B15" s="7" t="s">
        <v>68</v>
      </c>
      <c r="C15" s="12" t="s">
        <v>30</v>
      </c>
      <c r="D15" s="10"/>
      <c r="E15" s="9" t="s">
        <v>30</v>
      </c>
      <c r="F15" s="10"/>
      <c r="G15" s="10"/>
      <c r="H15" s="10"/>
      <c r="I15" s="10"/>
      <c r="J15" s="10"/>
      <c r="K15" s="10"/>
      <c r="L15" s="10"/>
      <c r="M15" s="10"/>
    </row>
    <row r="16">
      <c r="A16" s="5" t="str">
        <f>HYPERLINK("https://www.pearsonclinical.co.uk/Psychology/ChildCognitionNeuropsychologyandLanguage/ChildGeneralAbilities/McCarthyScalesofChildrensAbilities/McCarthyScalesofChildrensAbilities.aspx","McCarthy Scales of Children’s Abilities (MSCA)")</f>
        <v>McCarthy Scales of Children’s Abilities (MSCA)</v>
      </c>
      <c r="B16" s="7" t="s">
        <v>72</v>
      </c>
      <c r="C16" s="12" t="s">
        <v>30</v>
      </c>
      <c r="D16" s="12" t="s">
        <v>30</v>
      </c>
      <c r="E16" s="9"/>
      <c r="F16" s="12" t="s">
        <v>30</v>
      </c>
      <c r="G16" s="10"/>
      <c r="H16" s="12" t="s">
        <v>30</v>
      </c>
      <c r="I16" s="10"/>
      <c r="J16" s="12" t="s">
        <v>30</v>
      </c>
      <c r="K16" s="10"/>
      <c r="L16" s="10"/>
      <c r="M16" s="10"/>
    </row>
    <row r="17">
      <c r="A17" s="5" t="str">
        <f>HYPERLINK("https://www.pearsonassessments.com/store/usassessments/en/Store/Professional-Assessments/Academic-Learning/Brief/NEPSY-%7C-Second-Edition/p/100000584.html","NEPSY Developmental Neuropsychological Assessment - Second Edition (NEPSY-II)")</f>
        <v>NEPSY Developmental Neuropsychological Assessment - Second Edition (NEPSY-II)</v>
      </c>
      <c r="B17" s="7" t="s">
        <v>43</v>
      </c>
      <c r="C17" s="12"/>
      <c r="D17" s="12"/>
      <c r="E17" s="12"/>
      <c r="F17" s="12" t="s">
        <v>30</v>
      </c>
      <c r="G17" s="12"/>
      <c r="H17" s="10"/>
      <c r="I17" s="12"/>
      <c r="J17" s="12"/>
      <c r="K17" s="10"/>
      <c r="L17" s="10"/>
      <c r="M17" s="12"/>
    </row>
    <row r="18">
      <c r="A18" s="5" t="str">
        <f>HYPERLINK("https://www.pearsonassessments.com/store/usassessments/en/Store/Professional-Assessments/Academic-Learning/Comprehensive/Otis-Lennon-School-Ability-Test-%7C-Eighth-Edition/p/100000003.html?tab=product-details","Otis-Lennon School Ability Test | Eighth Edition
(OLSAT 8)")</f>
        <v>Otis-Lennon School Ability Test | Eighth Edition
(OLSAT 8)</v>
      </c>
      <c r="B18" s="7" t="s">
        <v>85</v>
      </c>
      <c r="C18" s="12" t="s">
        <v>30</v>
      </c>
      <c r="D18" s="12" t="s">
        <v>30</v>
      </c>
      <c r="E18" s="12" t="s">
        <v>30</v>
      </c>
      <c r="F18" s="12" t="s">
        <v>30</v>
      </c>
      <c r="G18" s="12"/>
      <c r="H18" s="10"/>
      <c r="I18" s="12"/>
      <c r="J18" s="12"/>
      <c r="K18" s="12" t="s">
        <v>30</v>
      </c>
      <c r="L18" s="10"/>
      <c r="M18" s="12"/>
    </row>
    <row r="19">
      <c r="A19" s="5" t="str">
        <f>HYPERLINK("https://www.pearsonclinical.co.uk/Psychology/AdultCognitionNeuropsychologyandLanguage/AdultGeneralAbilities/Ravens-Progressive-Matrices/Ravens-Progressive-Matrices.aspx","Raven’s Progressive Matrices")</f>
        <v>Raven’s Progressive Matrices</v>
      </c>
      <c r="B19" s="7" t="s">
        <v>88</v>
      </c>
      <c r="C19" s="12"/>
      <c r="D19" s="12"/>
      <c r="E19" s="12" t="s">
        <v>30</v>
      </c>
      <c r="F19" s="10"/>
      <c r="G19" s="12"/>
      <c r="H19" s="10"/>
      <c r="I19" s="12"/>
      <c r="J19" s="12" t="s">
        <v>30</v>
      </c>
      <c r="K19" s="10"/>
      <c r="L19" s="10"/>
      <c r="M19" s="12"/>
    </row>
    <row r="20">
      <c r="A20" s="5" t="str">
        <f>HYPERLINK("https://www.wpspublish.com/ravlt-rey-auditory-verbal-learning-test","Rey Auditory Verbal Learning Test (RAVLT)")</f>
        <v>Rey Auditory Verbal Learning Test (RAVLT)</v>
      </c>
      <c r="B20" s="7" t="s">
        <v>90</v>
      </c>
      <c r="C20" s="12"/>
      <c r="D20" s="12"/>
      <c r="E20" s="12"/>
      <c r="F20" s="9" t="s">
        <v>30</v>
      </c>
      <c r="G20" s="12"/>
      <c r="H20" s="10"/>
      <c r="I20" s="12"/>
      <c r="J20" s="12"/>
      <c r="K20" s="10"/>
      <c r="L20" s="10"/>
      <c r="M20" s="12"/>
    </row>
    <row r="21">
      <c r="A21" s="5" t="str">
        <f>HYPERLINK("https://www.proedinc.com/Products/7640/ripa2-ross-information-processing-assessmentsecond-edition.aspx","Ross Information Processing Assessment–Second Edition (RIPA-2)")</f>
        <v>Ross Information Processing Assessment–Second Edition (RIPA-2)</v>
      </c>
      <c r="B21" s="7" t="s">
        <v>62</v>
      </c>
      <c r="C21" s="12" t="s">
        <v>30</v>
      </c>
      <c r="D21" s="12" t="s">
        <v>30</v>
      </c>
      <c r="E21" s="12"/>
      <c r="F21" s="12" t="s">
        <v>30</v>
      </c>
      <c r="G21" s="12" t="s">
        <v>30</v>
      </c>
      <c r="H21" s="12" t="s">
        <v>30</v>
      </c>
      <c r="I21" s="12" t="s">
        <v>30</v>
      </c>
      <c r="J21" s="12" t="s">
        <v>30</v>
      </c>
      <c r="K21" s="12" t="s">
        <v>30</v>
      </c>
      <c r="L21" s="12" t="s">
        <v>30</v>
      </c>
      <c r="M21" s="12"/>
    </row>
    <row r="22">
      <c r="A22" s="5" t="str">
        <f>HYPERLINK("https://www.wpspublish.com/sit-4-slosson-intelligence-test-4th-edition","Slosson Intelligence Test-4th Edition (SIT-4) ")</f>
        <v>Slosson Intelligence Test-4th Edition (SIT-4) </v>
      </c>
      <c r="B22" s="7" t="s">
        <v>94</v>
      </c>
      <c r="C22" s="12" t="s">
        <v>30</v>
      </c>
      <c r="D22" s="12" t="s">
        <v>30</v>
      </c>
      <c r="E22" s="12"/>
      <c r="F22" s="10"/>
      <c r="G22" s="12"/>
      <c r="H22" s="10"/>
      <c r="I22" s="12"/>
      <c r="J22" s="12"/>
      <c r="K22" s="10"/>
      <c r="L22" s="10"/>
      <c r="M22" s="12"/>
    </row>
    <row r="23">
      <c r="A23" s="5" t="str">
        <f>HYPERLINK("https://www.wpspublish.com/sb-5-stanford-binet-intelligence-scales-fifth-edition","Stanford-Binet Intelligence Scale, Fifth Edition (SB5)")</f>
        <v>Stanford-Binet Intelligence Scale, Fifth Edition (SB5)</v>
      </c>
      <c r="B23" s="7" t="s">
        <v>96</v>
      </c>
      <c r="C23" s="12"/>
      <c r="D23" s="12"/>
      <c r="E23" s="12"/>
      <c r="F23" s="10"/>
      <c r="G23" s="12"/>
      <c r="H23" s="10"/>
      <c r="I23" s="12"/>
      <c r="J23" s="12"/>
      <c r="K23" s="10"/>
      <c r="L23" s="10"/>
      <c r="M23" s="12"/>
    </row>
    <row r="24">
      <c r="A24" s="5" t="str">
        <f>HYPERLINK("https://www.proedinc.com/Products/13205/stanfordbinet-intelligence-scalesfifth-edition-for-early-childhood-sb5-early-complete-test-kit.aspx#:~:targetText=The%20Stanford%2DBinet%20Intelligence%20Scales,for%20use%20with%20young%20children.","Stanford-Binet Intelligence Scales–Fifth Edition for Early Childhood (SB5 EARLY)")</f>
        <v>Stanford-Binet Intelligence Scales–Fifth Edition for Early Childhood (SB5 EARLY)</v>
      </c>
      <c r="B24" s="7" t="s">
        <v>100</v>
      </c>
      <c r="C24" s="12" t="s">
        <v>30</v>
      </c>
      <c r="D24" s="12" t="s">
        <v>30</v>
      </c>
      <c r="E24" s="12" t="s">
        <v>30</v>
      </c>
      <c r="F24" s="10"/>
      <c r="G24" s="12"/>
      <c r="H24" s="10"/>
      <c r="I24" s="12"/>
      <c r="J24" s="12"/>
      <c r="K24" s="10"/>
      <c r="L24" s="10"/>
      <c r="M24" s="12"/>
    </row>
    <row r="25">
      <c r="A25" s="5" t="str">
        <f>HYPERLINK("https://www.pearsonassessments.com/store/usassessments/en/Store/Professional-Assessments/Cognition-%26-Neuro/Test-of-Memory-and-Learning-%7C-Second-Edition/p/100000262.html","Test of Memory and Learning | Second Edition
(TOMAL-2)")</f>
        <v>Test of Memory and Learning | Second Edition
(TOMAL-2)</v>
      </c>
      <c r="B25" s="7" t="s">
        <v>101</v>
      </c>
      <c r="C25" s="12" t="s">
        <v>30</v>
      </c>
      <c r="D25" s="12"/>
      <c r="E25" s="12"/>
      <c r="F25" s="12" t="s">
        <v>30</v>
      </c>
      <c r="G25" s="12" t="s">
        <v>30</v>
      </c>
      <c r="H25" s="12" t="s">
        <v>30</v>
      </c>
      <c r="I25" s="12"/>
      <c r="J25" s="12"/>
      <c r="K25" s="10"/>
      <c r="L25" s="10"/>
      <c r="M25" s="12" t="s">
        <v>30</v>
      </c>
    </row>
    <row r="26">
      <c r="A26" s="5" t="str">
        <f>HYPERLINK("https://www.pearsonassessments.com/store/usassessments/en/Store/Professional-Assessments/Cognition-%26-Neuro/Non-Verbal-Ability/Test-of-Nonverbal-Intelligence-%7C-Fourth-Edition/p/100000612.html","Test of Nonverbal Intelligence | Fourth Edition
(TONI-4)")</f>
        <v>Test of Nonverbal Intelligence | Fourth Edition
(TONI-4)</v>
      </c>
      <c r="B26" s="7" t="s">
        <v>105</v>
      </c>
      <c r="C26" s="12" t="s">
        <v>30</v>
      </c>
      <c r="D26" s="12"/>
      <c r="E26" s="12" t="s">
        <v>30</v>
      </c>
      <c r="F26" s="10"/>
      <c r="G26" s="12"/>
      <c r="H26" s="10"/>
      <c r="I26" s="12"/>
      <c r="J26" s="12"/>
      <c r="K26" s="10"/>
      <c r="L26" s="10"/>
      <c r="M26" s="12"/>
    </row>
    <row r="27">
      <c r="A27" s="5" t="str">
        <f>HYPERLINK("https://www.wpspublish.com/unit-universal-nonverbal-intelligence-test","Universal Nonverbal Intelligence Test (UNIT)")</f>
        <v>Universal Nonverbal Intelligence Test (UNIT)</v>
      </c>
      <c r="B27" s="7" t="s">
        <v>107</v>
      </c>
      <c r="C27" s="12" t="s">
        <v>30</v>
      </c>
      <c r="D27" s="12"/>
      <c r="E27" s="12" t="s">
        <v>30</v>
      </c>
      <c r="F27" s="10"/>
      <c r="G27" s="12"/>
      <c r="H27" s="10"/>
      <c r="I27" s="12"/>
      <c r="J27" s="12"/>
      <c r="K27" s="10"/>
      <c r="L27" s="10"/>
      <c r="M27" s="12"/>
    </row>
    <row r="28">
      <c r="A28" s="5" t="str">
        <f>HYPERLINK("https://www.pearsonassessments.com/store/usassessments/en/Store/Professional-Assessments/Cognition-%26-Neuro/Wechsler-Abbreviated-Scale-of-Intelligence-%7C-Second-Edition/p/100000593.html","Wechsler Abbreviated Scale of Intelligence | Second Edition
(WASI-II)")</f>
        <v>Wechsler Abbreviated Scale of Intelligence | Second Edition
(WASI-II)</v>
      </c>
      <c r="B28" s="7" t="s">
        <v>111</v>
      </c>
      <c r="C28" s="12" t="s">
        <v>30</v>
      </c>
      <c r="D28" s="12" t="s">
        <v>30</v>
      </c>
      <c r="E28" s="12" t="s">
        <v>30</v>
      </c>
      <c r="F28" s="10"/>
      <c r="G28" s="12"/>
      <c r="H28" s="9" t="s">
        <v>30</v>
      </c>
      <c r="I28" s="12"/>
      <c r="J28" s="12" t="s">
        <v>30</v>
      </c>
      <c r="K28" s="10"/>
      <c r="L28" s="12" t="s">
        <v>30</v>
      </c>
      <c r="M28" s="12"/>
    </row>
    <row r="29">
      <c r="A29" s="5" t="str">
        <f>HYPERLINK("https://www.pearsonassessments.com/store/usassessments/en/Store/Professional-Assessments/Cognition-%26-Neuro/Wechsler-Intelligence-Scale-for-Children-%7C-Fourth-Edition/p/100000310.html","Wechsler Intelligence Scale for Children, Fourth Edition (WISC-IV)")</f>
        <v>Wechsler Intelligence Scale for Children, Fourth Edition (WISC-IV)</v>
      </c>
      <c r="B29" s="7" t="s">
        <v>115</v>
      </c>
      <c r="C29" s="12" t="s">
        <v>30</v>
      </c>
      <c r="D29" s="12" t="s">
        <v>30</v>
      </c>
      <c r="E29" s="12" t="s">
        <v>30</v>
      </c>
      <c r="F29" s="12" t="s">
        <v>30</v>
      </c>
      <c r="G29" s="12" t="s">
        <v>30</v>
      </c>
      <c r="H29" s="9"/>
      <c r="I29" s="12" t="s">
        <v>30</v>
      </c>
      <c r="J29" s="12" t="s">
        <v>30</v>
      </c>
      <c r="K29" s="12" t="s">
        <v>30</v>
      </c>
      <c r="L29" s="12" t="s">
        <v>30</v>
      </c>
      <c r="M29" s="10"/>
    </row>
    <row r="30">
      <c r="A30" s="5" t="str">
        <f>HYPERLINK("https://www.pearsonassessments.com/store/usassessments/en/Store/Professional-Assessments/Cognition-%26-Neuro/Gifted-%26-Talented/Wechsler-Intelligence-Scale-for-Children-%7C-Fifth-Edition-/p/100000771.html?tab=product-details","Wechsler Intelligence Scale for Children, Fifth Edition (WISC-V)")</f>
        <v>Wechsler Intelligence Scale for Children, Fifth Edition (WISC-V)</v>
      </c>
      <c r="B30" s="7" t="s">
        <v>115</v>
      </c>
      <c r="C30" s="9" t="s">
        <v>30</v>
      </c>
      <c r="D30" s="9" t="s">
        <v>30</v>
      </c>
      <c r="E30" s="12" t="s">
        <v>30</v>
      </c>
      <c r="F30" s="12" t="s">
        <v>30</v>
      </c>
      <c r="G30" s="12" t="s">
        <v>30</v>
      </c>
      <c r="H30" s="9" t="s">
        <v>30</v>
      </c>
      <c r="I30" s="12" t="s">
        <v>30</v>
      </c>
      <c r="J30" s="9" t="s">
        <v>30</v>
      </c>
      <c r="K30" s="12" t="s">
        <v>30</v>
      </c>
      <c r="L30" s="10"/>
      <c r="M30" s="10"/>
    </row>
    <row r="31">
      <c r="A31" s="5" t="str">
        <f>HYPERLINK("https://www.pearsonassessments.com/store/usassessments/en/Store/Professional-Assessments/Cognition-%26-Neuro/Wechsler-Nonverbal-Scale-of-Ability/p/100000313.html","Wechsler Nonverbal Scale of Ability (WNV)")</f>
        <v>Wechsler Nonverbal Scale of Ability (WNV)</v>
      </c>
      <c r="B31" s="7" t="s">
        <v>134</v>
      </c>
      <c r="C31" s="12" t="s">
        <v>30</v>
      </c>
      <c r="D31" s="9"/>
      <c r="E31" s="12" t="s">
        <v>30</v>
      </c>
      <c r="F31" s="10"/>
      <c r="G31" s="10"/>
      <c r="H31" s="9"/>
      <c r="I31" s="10"/>
      <c r="J31" s="9"/>
      <c r="K31" s="10"/>
      <c r="L31" s="10"/>
      <c r="M31" s="10"/>
    </row>
    <row r="32">
      <c r="A32" s="5" t="str">
        <f>HYPERLINK("https://www.pearsonassessments.com/store/usassessments/en/Store/Professional-Assessments/Cognition-%26-Neuro/Gifted-%26-Talented/Wechsler-Preschool-and-Primary-Scale-of-Intelligence-%7C-Fourth-Edition/p/100000102.html","Wechsler Preschool and Primary Scale of Intelligence, Fourth Edition (WPPSI-IV)")</f>
        <v>Wechsler Preschool and Primary Scale of Intelligence, Fourth Edition (WPPSI-IV)</v>
      </c>
      <c r="B32" s="7" t="s">
        <v>138</v>
      </c>
      <c r="C32" s="9" t="s">
        <v>30</v>
      </c>
      <c r="D32" s="9" t="s">
        <v>30</v>
      </c>
      <c r="E32" s="12" t="s">
        <v>30</v>
      </c>
      <c r="F32" s="12" t="s">
        <v>30</v>
      </c>
      <c r="G32" s="12" t="s">
        <v>30</v>
      </c>
      <c r="H32" s="12" t="s">
        <v>30</v>
      </c>
      <c r="I32" s="9" t="s">
        <v>30</v>
      </c>
      <c r="J32" s="12" t="s">
        <v>30</v>
      </c>
      <c r="K32" s="9" t="s">
        <v>30</v>
      </c>
      <c r="L32" s="10"/>
      <c r="M32" s="10"/>
    </row>
    <row r="33">
      <c r="A33" s="5" t="str">
        <f>HYPERLINK("https://www.pearsonassessments.com/store/usassessments/en/Store/Professional-Assessments/Cognition-%26-Neuro/Wide-Range-Assessment-of-Memory-and-Learning-%7C-Second-Edition/p/100001702.html?tab=product-details","Wide Range Assessment of Memory and Learning, Second Edition (WRAML2)")</f>
        <v>Wide Range Assessment of Memory and Learning, Second Edition (WRAML2)</v>
      </c>
      <c r="B33" s="7" t="s">
        <v>141</v>
      </c>
      <c r="C33" s="9"/>
      <c r="D33" s="9"/>
      <c r="E33" s="9"/>
      <c r="F33" s="9" t="s">
        <v>30</v>
      </c>
      <c r="G33" s="12" t="s">
        <v>30</v>
      </c>
      <c r="H33" s="12" t="s">
        <v>30</v>
      </c>
      <c r="I33" s="10"/>
      <c r="J33" s="10"/>
      <c r="K33" s="12" t="s">
        <v>30</v>
      </c>
      <c r="L33" s="12" t="s">
        <v>30</v>
      </c>
      <c r="M33" s="12" t="s">
        <v>30</v>
      </c>
    </row>
    <row r="34">
      <c r="A34" s="5" t="str">
        <f>HYPERLINK("https://en.m.wikipedia.org/wiki/Woodcock%E2%80%93Johnson_Tests_of_Cognitive_Abilities","Woodcock-Johnson Tests of Cognitive Abilities ")</f>
        <v>Woodcock-Johnson Tests of Cognitive Abilities </v>
      </c>
      <c r="B34" s="7" t="s">
        <v>144</v>
      </c>
      <c r="C34" s="9" t="s">
        <v>30</v>
      </c>
      <c r="D34" s="9" t="s">
        <v>30</v>
      </c>
      <c r="E34" s="9" t="s">
        <v>30</v>
      </c>
      <c r="F34" s="9" t="s">
        <v>30</v>
      </c>
      <c r="G34" s="9" t="s">
        <v>30</v>
      </c>
      <c r="H34" s="9" t="s">
        <v>30</v>
      </c>
      <c r="I34" s="9" t="s">
        <v>30</v>
      </c>
      <c r="J34" s="9" t="s">
        <v>30</v>
      </c>
      <c r="K34" s="9" t="s">
        <v>30</v>
      </c>
      <c r="L34" s="9" t="s">
        <v>30</v>
      </c>
      <c r="M34" s="9" t="s">
        <v>30</v>
      </c>
    </row>
  </sheetData>
  <drawing r:id="rId2"/>
  <legacy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57.0"/>
    <col customWidth="1" min="2" max="2" width="17.14"/>
    <col customWidth="1" min="3" max="3" width="79.57"/>
  </cols>
  <sheetData>
    <row r="1">
      <c r="A1" s="50"/>
      <c r="B1" s="50"/>
      <c r="C1" s="50"/>
    </row>
    <row r="2">
      <c r="A2" s="119" t="str">
        <f>HYPERLINK("https://www.brainrecoveryproject.org/parents/brain-surgeries-to-stop-seizures/hemispherectomy/vision-hemispherectomy-occipital-lobectomy-tpo-disconnection/","Vision Assessments")</f>
        <v>Vision Assessments</v>
      </c>
      <c r="B2" s="120" t="s">
        <v>302</v>
      </c>
      <c r="C2" s="51" t="s">
        <v>303</v>
      </c>
    </row>
    <row r="3">
      <c r="A3" s="121" t="str">
        <f>HYPERLINK("https://www.perkinselearning.org/videos/webinar/vision-after-occipital-lobectomy","Acuity - Visual Activity ")</f>
        <v>Acuity - Visual Activity </v>
      </c>
      <c r="B3" s="122" t="s">
        <v>221</v>
      </c>
      <c r="C3" s="122" t="s">
        <v>304</v>
      </c>
    </row>
    <row r="4">
      <c r="A4" s="123" t="s">
        <v>305</v>
      </c>
      <c r="B4" s="84"/>
      <c r="C4" s="84"/>
    </row>
    <row r="5">
      <c r="A5" s="123" t="s">
        <v>306</v>
      </c>
      <c r="B5" s="84"/>
      <c r="C5" s="84"/>
    </row>
    <row r="6">
      <c r="A6" s="123" t="s">
        <v>307</v>
      </c>
      <c r="B6" s="84"/>
      <c r="C6" s="84"/>
    </row>
    <row r="7">
      <c r="A7" s="123" t="s">
        <v>308</v>
      </c>
      <c r="B7" s="84"/>
      <c r="C7" s="84"/>
    </row>
    <row r="8">
      <c r="A8" s="123" t="s">
        <v>309</v>
      </c>
      <c r="B8" s="84"/>
      <c r="C8" s="84"/>
    </row>
    <row r="9">
      <c r="A9" s="123"/>
      <c r="B9" s="84"/>
      <c r="C9" s="84"/>
    </row>
    <row r="10">
      <c r="A10" s="121" t="str">
        <f>HYPERLINK("https://www.perkinselearning.org/videos/webinar/vision-after-occipital-lobectomy","Visual fields")</f>
        <v>Visual fields</v>
      </c>
      <c r="B10" s="122" t="s">
        <v>221</v>
      </c>
      <c r="C10" s="122" t="s">
        <v>319</v>
      </c>
    </row>
    <row r="11">
      <c r="A11" s="123" t="s">
        <v>321</v>
      </c>
      <c r="B11" s="84"/>
      <c r="C11" s="84"/>
    </row>
    <row r="12">
      <c r="A12" s="123" t="s">
        <v>324</v>
      </c>
      <c r="B12" s="84"/>
      <c r="C12" s="84"/>
    </row>
    <row r="13">
      <c r="A13" s="123"/>
      <c r="B13" s="84"/>
      <c r="C13" s="84"/>
    </row>
    <row r="14">
      <c r="A14" s="121" t="str">
        <f>HYPERLINK("https://www.perkinselearning.org/videos/webinar/vision-after-occipital-lobectomy","Cortical Vision Impairment")</f>
        <v>Cortical Vision Impairment</v>
      </c>
      <c r="B14" s="122" t="s">
        <v>221</v>
      </c>
      <c r="C14" s="125"/>
    </row>
    <row r="15">
      <c r="A15" s="123"/>
      <c r="B15" s="84"/>
      <c r="C15" s="23"/>
    </row>
    <row r="16">
      <c r="A16" s="126" t="str">
        <f>HYPERLINK("https://www.familyconnect.org/info/education/assessments/functional-vision-assessment-fva/135","Functional Vision Assessment (FVA)")</f>
        <v>Functional Vision Assessment (FVA)</v>
      </c>
      <c r="B16" s="127" t="s">
        <v>221</v>
      </c>
      <c r="C16" s="127" t="s">
        <v>327</v>
      </c>
    </row>
    <row r="17">
      <c r="A17" s="128"/>
      <c r="B17" s="84"/>
      <c r="C17" s="84"/>
    </row>
    <row r="18">
      <c r="A18" s="129" t="str">
        <f>HYPERLINK("https://www.familyconnect.org/info/education/assessments/learning-media-assessment-lma/135","Learning Media Assessment")</f>
        <v>Learning Media Assessment</v>
      </c>
      <c r="B18" s="122" t="s">
        <v>221</v>
      </c>
      <c r="C18" s="130"/>
    </row>
    <row r="19">
      <c r="A19" s="129" t="str">
        <f>HYPERLINK("https://www.familyconnect.org/info/education/assessments/assistive-technology-assessment/135","Assistive Technology Assessment")</f>
        <v>Assistive Technology Assessment</v>
      </c>
      <c r="B19" s="122" t="s">
        <v>221</v>
      </c>
      <c r="C19" s="130"/>
    </row>
    <row r="20">
      <c r="A20" s="129" t="str">
        <f>HYPERLINK("https://www.familyconnect.org/info/education/assessments/orientation-and-mobility-assessment/135","Orientation and Mobility")</f>
        <v>Orientation and Mobility</v>
      </c>
      <c r="B20" s="122" t="s">
        <v>221</v>
      </c>
      <c r="C20" s="130"/>
    </row>
    <row r="21">
      <c r="A21" s="129" t="str">
        <f>HYPERLINK("https://www.familyconnect.org/info/education/expanded-core-curriculum/13","Expanded Core Curriculum Needs Assessment")</f>
        <v>Expanded Core Curriculum Needs Assessment</v>
      </c>
      <c r="B21" s="122" t="s">
        <v>221</v>
      </c>
      <c r="C21" s="130"/>
    </row>
    <row r="22">
      <c r="A22" s="123"/>
      <c r="B22" s="84"/>
      <c r="C22" s="84"/>
    </row>
    <row r="23">
      <c r="A23" s="121" t="str">
        <f>HYPERLINK("https://www.perkinselearning.org/videos/webinar/vision-after-occipital-lobectomy","Oculomotor control  (eye tracking, eye teaming, eye focusing problems)
")</f>
        <v>Oculomotor control  (eye tracking, eye teaming, eye focusing problems)
</v>
      </c>
      <c r="B23" s="122" t="s">
        <v>221</v>
      </c>
      <c r="C23" s="122" t="s">
        <v>329</v>
      </c>
    </row>
    <row r="24">
      <c r="A24" s="131" t="str">
        <f>HYPERLINK("https://www.bernell.com/product/DEM/Visual_Non-Visual","Developmental Eye Movement™ Test (DEM™)")</f>
        <v>Developmental Eye Movement™ Test (DEM™)</v>
      </c>
      <c r="B24" s="85"/>
      <c r="C24" s="132"/>
    </row>
    <row r="25">
      <c r="A25" s="123"/>
      <c r="B25" s="84"/>
      <c r="C25" s="84"/>
    </row>
    <row r="26">
      <c r="A26" s="122" t="s">
        <v>330</v>
      </c>
      <c r="B26" s="122" t="s">
        <v>221</v>
      </c>
      <c r="C26" s="122" t="s">
        <v>329</v>
      </c>
    </row>
    <row r="27">
      <c r="A27" s="23" t="s">
        <v>331</v>
      </c>
      <c r="B27" s="84"/>
      <c r="C27" s="84"/>
    </row>
    <row r="28">
      <c r="A28" s="23"/>
      <c r="B28" s="84"/>
      <c r="C28" s="132"/>
    </row>
    <row r="29">
      <c r="A29" s="122" t="s">
        <v>332</v>
      </c>
      <c r="B29" s="122" t="s">
        <v>221</v>
      </c>
      <c r="C29" s="122" t="s">
        <v>329</v>
      </c>
    </row>
    <row r="30">
      <c r="A30" s="23" t="s">
        <v>331</v>
      </c>
      <c r="B30" s="84"/>
      <c r="C30" s="84"/>
    </row>
    <row r="31">
      <c r="A31" s="123"/>
      <c r="B31" s="84"/>
      <c r="C31" s="84"/>
    </row>
  </sheetData>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50.57"/>
    <col customWidth="1" min="2" max="2" width="12.14"/>
    <col customWidth="1" min="3" max="3" width="12.43"/>
    <col customWidth="1" min="4" max="4" width="9.29"/>
    <col customWidth="1" min="5" max="5" width="11.29"/>
    <col customWidth="1" min="6" max="6" width="11.57"/>
    <col customWidth="1" min="8" max="8" width="10.29"/>
    <col customWidth="1" min="9" max="9" width="9.29"/>
    <col customWidth="1" min="10" max="10" width="9.43"/>
    <col customWidth="1" min="11" max="11" width="11.71"/>
  </cols>
  <sheetData>
    <row r="1">
      <c r="A1" s="3"/>
      <c r="B1" s="124"/>
      <c r="C1" s="3"/>
      <c r="D1" s="3"/>
      <c r="E1" s="3"/>
      <c r="F1" s="3"/>
      <c r="G1" s="3"/>
      <c r="H1" s="3"/>
      <c r="I1" s="3"/>
      <c r="J1" s="3"/>
      <c r="K1" s="3"/>
      <c r="L1" s="3"/>
      <c r="M1" s="3"/>
    </row>
    <row r="2">
      <c r="A2" s="3" t="s">
        <v>310</v>
      </c>
      <c r="B2" s="124" t="s">
        <v>311</v>
      </c>
      <c r="C2" s="4" t="s">
        <v>312</v>
      </c>
      <c r="D2" s="4" t="s">
        <v>313</v>
      </c>
      <c r="E2" s="4" t="s">
        <v>314</v>
      </c>
      <c r="F2" s="3" t="s">
        <v>315</v>
      </c>
      <c r="G2" s="3" t="s">
        <v>316</v>
      </c>
      <c r="H2" s="4" t="s">
        <v>317</v>
      </c>
      <c r="I2" s="3" t="s">
        <v>318</v>
      </c>
      <c r="J2" s="3" t="s">
        <v>320</v>
      </c>
      <c r="K2" s="3" t="s">
        <v>322</v>
      </c>
      <c r="L2" s="3" t="s">
        <v>323</v>
      </c>
      <c r="M2" s="3" t="s">
        <v>325</v>
      </c>
    </row>
    <row r="3">
      <c r="A3" s="5" t="str">
        <f>HYPERLINK("https://www.wpspublish.com/beery-vmi-developmental-test-of-visual-motor-integration-6th-edition?gclid=CjwKCAjwxOvsBRAjEiwAuY7L8k5HcevHqwALX4mrXCK8qvXhN6Azcely85zCK8nZK5hcd_McN-AuixoCFSYQAvD_BwE","Beery-Buktenica Developmental Test of Visual-Motor Integration")</f>
        <v>Beery-Buktenica Developmental Test of Visual-Motor Integration</v>
      </c>
      <c r="B3" s="98" t="s">
        <v>326</v>
      </c>
      <c r="C3" s="10"/>
      <c r="D3" s="10"/>
      <c r="E3" s="10"/>
      <c r="F3" s="9" t="s">
        <v>30</v>
      </c>
      <c r="G3" s="9" t="s">
        <v>30</v>
      </c>
      <c r="H3" s="10"/>
      <c r="I3" s="10"/>
      <c r="J3" s="10"/>
      <c r="K3" s="9" t="s">
        <v>30</v>
      </c>
      <c r="L3" s="9" t="s">
        <v>30</v>
      </c>
      <c r="M3" s="9"/>
    </row>
    <row r="4">
      <c r="A4" s="5" t="str">
        <f>HYPERLINK("https://www.pearsonassessments.com/store/usassessments/en/Store/Professional-Assessments/Cognition-%26-Neuro/Bender-Visual-Motor-Gestalt-Test-%7C-Second-Edition/p/100000190.html","Bender Visual-Motor Gestalt Test")</f>
        <v>Bender Visual-Motor Gestalt Test</v>
      </c>
      <c r="B4" s="98" t="s">
        <v>290</v>
      </c>
      <c r="C4" s="10"/>
      <c r="D4" s="10"/>
      <c r="E4" s="10"/>
      <c r="F4" s="9" t="s">
        <v>30</v>
      </c>
      <c r="G4" s="9" t="s">
        <v>30</v>
      </c>
      <c r="H4" s="10"/>
      <c r="I4" s="10"/>
      <c r="J4" s="10"/>
      <c r="K4" s="9" t="s">
        <v>30</v>
      </c>
      <c r="L4" s="9" t="s">
        <v>30</v>
      </c>
      <c r="M4" s="9"/>
    </row>
    <row r="5">
      <c r="A5" s="5" t="str">
        <f>HYPERLINK("https://www.pearsonassessments.com/store/usassessments/en/Store/Professional-Assessments/Motor-Sensory/Bruininks-Oseretsky-Test-of-Motor-Proficiency-%7C-Second-Edition/p/100000648.html","Bruininks-Oseretsky Test Of Motor Proficiency")</f>
        <v>Bruininks-Oseretsky Test Of Motor Proficiency</v>
      </c>
      <c r="B5" s="98" t="s">
        <v>134</v>
      </c>
      <c r="C5" s="10"/>
      <c r="D5" s="10"/>
      <c r="E5" s="10"/>
      <c r="F5" s="10"/>
      <c r="G5" s="10"/>
      <c r="H5" s="10"/>
      <c r="I5" s="10"/>
      <c r="J5" s="10"/>
      <c r="K5" s="9"/>
      <c r="L5" s="9" t="s">
        <v>30</v>
      </c>
      <c r="M5" s="9"/>
    </row>
    <row r="6">
      <c r="A6" s="43" t="str">
        <f>HYPERLINK("https://www.proedinc.com/Products/14590/dtla5-detroit-tests-of-learning-abilitiesfifth-edition.aspx","Detroit Tests of Learning Abilities–Fifth Edition (DTLA-5)")</f>
        <v>Detroit Tests of Learning Abilities–Fifth Edition (DTLA-5)</v>
      </c>
      <c r="B6" s="7" t="s">
        <v>44</v>
      </c>
      <c r="C6" s="9"/>
      <c r="D6" s="9"/>
      <c r="E6" s="9"/>
      <c r="F6" s="9"/>
      <c r="G6" s="9" t="s">
        <v>30</v>
      </c>
      <c r="H6" s="9" t="s">
        <v>30</v>
      </c>
      <c r="I6" s="9" t="s">
        <v>30</v>
      </c>
      <c r="J6" s="9" t="s">
        <v>30</v>
      </c>
      <c r="K6" s="10"/>
      <c r="L6" s="10"/>
      <c r="M6" s="9"/>
    </row>
    <row r="7">
      <c r="A7" s="5" t="str">
        <f>HYPERLINK("https://www.proedinc.com/Products/13700/dtvp3-developmental-test-of-visual-perception--third-edition.aspx","Developmental Test of Visual Perception (DVPT)")</f>
        <v>Developmental Test of Visual Perception (DVPT)</v>
      </c>
      <c r="B7" s="98" t="s">
        <v>293</v>
      </c>
      <c r="C7" s="9" t="s">
        <v>30</v>
      </c>
      <c r="D7" s="9" t="s">
        <v>30</v>
      </c>
      <c r="E7" s="9" t="s">
        <v>30</v>
      </c>
      <c r="F7" s="9" t="s">
        <v>30</v>
      </c>
      <c r="G7" s="10"/>
      <c r="H7" s="10"/>
      <c r="I7" s="10"/>
      <c r="J7" s="10"/>
      <c r="K7" s="10"/>
      <c r="L7" s="10"/>
      <c r="M7" s="9" t="s">
        <v>30</v>
      </c>
    </row>
    <row r="8">
      <c r="A8" s="5" t="str">
        <f>HYPERLINK("https://www.wpspublish.com/jordan-3-jordan-left-right-reversal-test-third-edition","Jordan Left-Right Reversal Test
")</f>
        <v>Jordan Left-Right Reversal Test
</v>
      </c>
      <c r="B8" s="98" t="s">
        <v>328</v>
      </c>
      <c r="C8" s="9"/>
      <c r="D8" s="9" t="s">
        <v>30</v>
      </c>
      <c r="E8" s="10"/>
      <c r="F8" s="9" t="s">
        <v>30</v>
      </c>
      <c r="G8" s="10"/>
      <c r="H8" s="10"/>
      <c r="I8" s="10"/>
      <c r="J8" s="10"/>
      <c r="K8" s="9" t="s">
        <v>30</v>
      </c>
      <c r="L8" s="10"/>
      <c r="M8" s="10"/>
    </row>
    <row r="9">
      <c r="A9" s="5" t="str">
        <f>HYPERLINK("https://www.pearsonassessments.com/store/usassessments/en/Store/Professional-Assessments/Cognition-%26-Neuro/Gifted-%26-Talented/Kaufman-Assessment-Battery-for-Children-%7C-Second-Edition-Normative-Update/p/100000088.html","Kaufman Assessment Battery for Children | Second Edition Normative Update (KABC-II NU)")</f>
        <v>Kaufman Assessment Battery for Children | Second Edition Normative Update (KABC-II NU)</v>
      </c>
      <c r="B9" s="7" t="s">
        <v>63</v>
      </c>
      <c r="C9" s="9" t="s">
        <v>30</v>
      </c>
      <c r="D9" s="9" t="s">
        <v>30</v>
      </c>
      <c r="E9" s="9" t="s">
        <v>30</v>
      </c>
      <c r="F9" s="9" t="s">
        <v>30</v>
      </c>
      <c r="G9" s="9" t="s">
        <v>30</v>
      </c>
      <c r="H9" s="9" t="s">
        <v>30</v>
      </c>
      <c r="I9" s="10"/>
      <c r="J9" s="10"/>
      <c r="K9" s="9" t="s">
        <v>30</v>
      </c>
      <c r="L9" s="9" t="s">
        <v>30</v>
      </c>
      <c r="M9" s="9" t="s">
        <v>30</v>
      </c>
    </row>
    <row r="10">
      <c r="A10" s="5" t="str">
        <f>HYPERLINK("https://www.wpspublish.com/mvpt-4-motor-free-visual-perception-test-4","Motor-Free Visual Perception Test - (MVPT-4) ")</f>
        <v>Motor-Free Visual Perception Test - (MVPT-4) </v>
      </c>
      <c r="B10" s="98" t="s">
        <v>333</v>
      </c>
      <c r="C10" s="9" t="s">
        <v>30</v>
      </c>
      <c r="D10" s="9" t="s">
        <v>30</v>
      </c>
      <c r="E10" s="9" t="s">
        <v>30</v>
      </c>
      <c r="F10" s="9" t="s">
        <v>30</v>
      </c>
      <c r="G10" s="9" t="s">
        <v>30</v>
      </c>
      <c r="H10" s="9" t="s">
        <v>30</v>
      </c>
      <c r="I10" s="9" t="s">
        <v>30</v>
      </c>
      <c r="J10" s="9" t="s">
        <v>30</v>
      </c>
      <c r="K10" s="9" t="s">
        <v>30</v>
      </c>
      <c r="L10" s="10"/>
      <c r="M10" s="10"/>
    </row>
    <row r="11">
      <c r="A11" s="5" t="str">
        <f>HYPERLINK("https://www.pearsonassessments.com/store/usassessments/en/Store/Professional-Assessments/Academic-Learning/Brief/NEPSY-%7C-Second-Edition/p/100000584.html","NEPSY Developmental Neuropsychological Assessment - Second Edition (NEPSY-II)")</f>
        <v>NEPSY Developmental Neuropsychological Assessment - Second Edition (NEPSY-II)</v>
      </c>
      <c r="B11" s="7" t="s">
        <v>43</v>
      </c>
      <c r="C11" s="9"/>
      <c r="D11" s="9"/>
      <c r="E11" s="10"/>
      <c r="F11" s="9"/>
      <c r="G11" s="9" t="s">
        <v>30</v>
      </c>
      <c r="H11" s="9" t="s">
        <v>30</v>
      </c>
      <c r="I11" s="9" t="s">
        <v>30</v>
      </c>
      <c r="J11" s="9" t="s">
        <v>30</v>
      </c>
      <c r="K11" s="9" t="s">
        <v>30</v>
      </c>
      <c r="L11" s="9" t="s">
        <v>30</v>
      </c>
      <c r="M11" s="9" t="s">
        <v>30</v>
      </c>
    </row>
    <row r="12">
      <c r="A12" s="5" t="str">
        <f>HYPERLINK("https://www.assessment-training.com/raven-s-progressive-matrices-test","Raven’s Progressive Matrices ")</f>
        <v>Raven’s Progressive Matrices </v>
      </c>
      <c r="B12" s="98" t="s">
        <v>334</v>
      </c>
      <c r="C12" s="9"/>
      <c r="D12" s="9" t="s">
        <v>30</v>
      </c>
      <c r="E12" s="9"/>
      <c r="F12" s="9" t="s">
        <v>30</v>
      </c>
      <c r="G12" s="9" t="s">
        <v>30</v>
      </c>
      <c r="H12" s="10"/>
      <c r="I12" s="10"/>
      <c r="J12" s="10"/>
      <c r="K12" s="9" t="s">
        <v>30</v>
      </c>
      <c r="L12" s="10"/>
      <c r="M12" s="10"/>
    </row>
    <row r="13">
      <c r="A13" s="5" t="str">
        <f>HYPERLINK("https://en.wikipedia.org/wiki/Rey%E2%80%93Osterrieth_complex_figure","Rey–Osterrieth complex figure test (ROCF)")</f>
        <v>Rey–Osterrieth complex figure test (ROCF)</v>
      </c>
      <c r="B13" s="39" t="s">
        <v>148</v>
      </c>
      <c r="C13" s="9" t="s">
        <v>30</v>
      </c>
      <c r="D13" s="10"/>
      <c r="E13" s="10"/>
      <c r="F13" s="10"/>
      <c r="G13" s="10"/>
      <c r="H13" s="10"/>
      <c r="I13" s="10"/>
      <c r="J13" s="10"/>
      <c r="K13" s="9" t="s">
        <v>30</v>
      </c>
      <c r="L13" s="9" t="s">
        <v>30</v>
      </c>
      <c r="M13" s="9" t="s">
        <v>30</v>
      </c>
    </row>
    <row r="14">
      <c r="A14" s="43" t="str">
        <f>HYPERLINK("http://eps.schoolspecialty.com/products/literacy/learning-differences/slingerland-screenings-tests/about-the-program","Slingerland Screening Tests")</f>
        <v>Slingerland Screening Tests</v>
      </c>
      <c r="B14" s="7" t="s">
        <v>93</v>
      </c>
      <c r="C14" s="9" t="s">
        <v>30</v>
      </c>
      <c r="D14" s="9" t="s">
        <v>30</v>
      </c>
      <c r="E14" s="10"/>
      <c r="F14" s="9" t="s">
        <v>30</v>
      </c>
      <c r="G14" s="10"/>
      <c r="H14" s="10"/>
      <c r="I14" s="9" t="s">
        <v>30</v>
      </c>
      <c r="J14" s="10"/>
      <c r="K14" s="9" t="s">
        <v>30</v>
      </c>
      <c r="L14" s="10"/>
      <c r="M14" s="10"/>
    </row>
    <row r="15">
      <c r="A15" s="5" t="str">
        <f>HYPERLINK("http://www.slosson.com/onlinecatalogstore_i1004085.html?catId=51721","Slosson Visual Motor Performance Test (S-VMPT) ")</f>
        <v>Slosson Visual Motor Performance Test (S-VMPT) </v>
      </c>
      <c r="B15" s="98" t="s">
        <v>335</v>
      </c>
      <c r="C15" s="9"/>
      <c r="D15" s="9"/>
      <c r="E15" s="10"/>
      <c r="F15" s="9"/>
      <c r="G15" s="10"/>
      <c r="H15" s="10"/>
      <c r="I15" s="9"/>
      <c r="J15" s="10"/>
      <c r="K15" s="9"/>
      <c r="L15" s="9" t="s">
        <v>30</v>
      </c>
      <c r="M15" s="9"/>
    </row>
    <row r="16">
      <c r="A16" s="5" t="str">
        <f>HYPERLINK("https://www.wpspublish.com/sb-5-stanford-binet-intelligence-scales-fifth-edition","Stanford-Binet Intelligence Scale, Fifth Edition (SB5)	")</f>
        <v>Stanford-Binet Intelligence Scale, Fifth Edition (SB5)	</v>
      </c>
      <c r="B16" s="133" t="s">
        <v>96</v>
      </c>
      <c r="C16" s="9"/>
      <c r="D16" s="9"/>
      <c r="E16" s="10"/>
      <c r="F16" s="10"/>
      <c r="G16" s="10"/>
      <c r="H16" s="9" t="s">
        <v>30</v>
      </c>
      <c r="I16" s="10"/>
      <c r="J16" s="10"/>
      <c r="K16" s="9" t="s">
        <v>30</v>
      </c>
      <c r="L16" s="9" t="s">
        <v>30</v>
      </c>
      <c r="M16" s="9" t="s">
        <v>30</v>
      </c>
    </row>
    <row r="17">
      <c r="A17" s="5" t="str">
        <f>HYPERLINK("https://www.wpspublish.com/tvps-4-test-of-visual-perception-skills-4th-edition?gclid=Cj0KCQiA_rfvBRCPARIsANlV66PbtMVH5wLBDiCjP6wq8LV1hHbOO4GQyhLgcM4EWwdKsRBRNLYzusIaAsXOEALw_wcB","Test of Visual Perception Skills, 4th Edition (TVPS-4) ")</f>
        <v>Test of Visual Perception Skills, 4th Edition (TVPS-4) </v>
      </c>
      <c r="B17" s="98" t="s">
        <v>177</v>
      </c>
      <c r="C17" s="9" t="s">
        <v>30</v>
      </c>
      <c r="D17" s="9" t="s">
        <v>30</v>
      </c>
      <c r="E17" s="9" t="s">
        <v>30</v>
      </c>
      <c r="F17" s="9" t="s">
        <v>30</v>
      </c>
      <c r="G17" s="9" t="s">
        <v>30</v>
      </c>
      <c r="H17" s="9" t="s">
        <v>30</v>
      </c>
      <c r="I17" s="9" t="s">
        <v>30</v>
      </c>
      <c r="J17" s="9" t="s">
        <v>30</v>
      </c>
      <c r="K17" s="9" t="s">
        <v>30</v>
      </c>
      <c r="L17" s="10"/>
      <c r="M17" s="10"/>
    </row>
    <row r="18">
      <c r="A18" s="5" t="str">
        <f>HYPERLINK("https://www.pearsonassessments.com/store/usassessments/en/Store/Professional-Assessments/Cognition-%26-Neuro/Gifted-%26-Talented/Wechsler-Intelligence-Scale-for-Children-%7C-Fifth-Edition%2C-Integrated/p/100001322.html?tab=faqs","Wechsler Intelligence Scale for Children, Fifth Edition, Integrated (WISC®-V Integrated)")</f>
        <v>Wechsler Intelligence Scale for Children, Fifth Edition, Integrated (WISC®-V Integrated)</v>
      </c>
      <c r="B18" s="7" t="s">
        <v>115</v>
      </c>
      <c r="C18" s="9" t="s">
        <v>30</v>
      </c>
      <c r="D18" s="9"/>
      <c r="E18" s="9"/>
      <c r="F18" s="9"/>
      <c r="G18" s="9" t="s">
        <v>30</v>
      </c>
      <c r="H18" s="9" t="s">
        <v>30</v>
      </c>
      <c r="I18" s="9" t="s">
        <v>30</v>
      </c>
      <c r="J18" s="9" t="s">
        <v>30</v>
      </c>
      <c r="K18" s="9" t="s">
        <v>30</v>
      </c>
      <c r="L18" s="10"/>
      <c r="M18" s="10"/>
    </row>
    <row r="19">
      <c r="A19" s="5" t="str">
        <f>HYPERLINK("https://www.pearsonassessments.com/store/usassessments/en/Store/Professional-Assessments/Cognition-%26-Neuro/Gifted-%26-Talented/Wechsler-Preschool-and-Primary-Scale-of-Intelligence-%7C-Fourth-Edition/p/100000102.html","Wechsler Preschool and Primary Scale of Intelligence, Fourth Edition (WPPSI-IV)")</f>
        <v>Wechsler Preschool and Primary Scale of Intelligence, Fourth Edition (WPPSI-IV)</v>
      </c>
      <c r="B19" s="7" t="s">
        <v>138</v>
      </c>
      <c r="C19" s="9"/>
      <c r="D19" s="9"/>
      <c r="E19" s="9"/>
      <c r="F19" s="9" t="s">
        <v>30</v>
      </c>
      <c r="G19" s="9" t="s">
        <v>30</v>
      </c>
      <c r="H19" s="9" t="s">
        <v>30</v>
      </c>
      <c r="I19" s="9" t="s">
        <v>30</v>
      </c>
      <c r="J19" s="9" t="s">
        <v>30</v>
      </c>
      <c r="K19" s="9" t="s">
        <v>30</v>
      </c>
      <c r="L19" s="10"/>
      <c r="M19" s="10"/>
    </row>
    <row r="20">
      <c r="A20" s="5" t="str">
        <f>HYPERLINK("https://www.bernell.com/product/WOLDSC/Visual_Non-Visual","Wold Sentence Copying Test")</f>
        <v>Wold Sentence Copying Test</v>
      </c>
      <c r="B20" s="98" t="s">
        <v>348</v>
      </c>
      <c r="C20" s="9"/>
      <c r="D20" s="10"/>
      <c r="E20" s="10"/>
      <c r="F20" s="10"/>
      <c r="G20" s="10"/>
      <c r="H20" s="9"/>
      <c r="I20" s="10"/>
      <c r="J20" s="10"/>
      <c r="K20" s="10"/>
      <c r="L20" s="9" t="s">
        <v>30</v>
      </c>
      <c r="M20" s="9" t="s">
        <v>30</v>
      </c>
    </row>
    <row r="21">
      <c r="A21" s="5" t="str">
        <f>HYPERLINK("https://en.m.wikipedia.org/wiki/Woodcock%E2%80%93Johnson_Tests_of_Cognitive_Abilities","Woodcock-Johnson Tests of Cognitive Abilities ")</f>
        <v>Woodcock-Johnson Tests of Cognitive Abilities </v>
      </c>
      <c r="B21" s="7" t="s">
        <v>144</v>
      </c>
      <c r="C21" s="9" t="s">
        <v>30</v>
      </c>
      <c r="D21" s="10"/>
      <c r="E21" s="10"/>
      <c r="F21" s="9" t="s">
        <v>30</v>
      </c>
      <c r="G21" s="9" t="s">
        <v>30</v>
      </c>
      <c r="H21" s="9" t="s">
        <v>30</v>
      </c>
      <c r="I21" s="9" t="s">
        <v>30</v>
      </c>
      <c r="J21" s="9" t="s">
        <v>30</v>
      </c>
      <c r="K21" s="9" t="s">
        <v>30</v>
      </c>
      <c r="L21" s="10"/>
      <c r="M21" s="10"/>
    </row>
    <row r="22">
      <c r="A22" s="137" t="s">
        <v>349</v>
      </c>
      <c r="B22" s="138"/>
      <c r="C22" s="139"/>
      <c r="D22" s="140"/>
      <c r="E22" s="140"/>
      <c r="F22" s="139"/>
      <c r="G22" s="139"/>
      <c r="H22" s="139"/>
      <c r="I22" s="139"/>
      <c r="J22" s="139"/>
      <c r="K22" s="139"/>
      <c r="L22" s="140"/>
      <c r="M22" s="140"/>
    </row>
  </sheetData>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86.29"/>
  </cols>
  <sheetData>
    <row r="1">
      <c r="A1" s="134"/>
      <c r="B1" s="3"/>
      <c r="C1" s="4"/>
      <c r="D1" s="3"/>
      <c r="E1" s="3"/>
      <c r="F1" s="4"/>
      <c r="G1" s="4"/>
      <c r="H1" s="4"/>
    </row>
    <row r="2">
      <c r="A2" s="3" t="s">
        <v>343</v>
      </c>
      <c r="B2" s="3" t="s">
        <v>3</v>
      </c>
      <c r="C2" s="51" t="s">
        <v>162</v>
      </c>
      <c r="D2" s="51" t="s">
        <v>163</v>
      </c>
      <c r="E2" s="51" t="s">
        <v>164</v>
      </c>
      <c r="F2" s="51" t="s">
        <v>165</v>
      </c>
      <c r="G2" s="51" t="s">
        <v>166</v>
      </c>
      <c r="H2" s="50" t="s">
        <v>167</v>
      </c>
    </row>
    <row r="3">
      <c r="A3" s="135" t="str">
        <f>HYPERLINK("https://agesandstages.com/products-pricing/asqse-2/","Ages and Stages Questionnaires: A Parent-Completed, Child-Monitoring System, Second Edition (ASQ)")</f>
        <v>Ages and Stages Questionnaires: A Parent-Completed, Child-Monitoring System, Second Edition (ASQ)</v>
      </c>
      <c r="B3" s="136" t="s">
        <v>347</v>
      </c>
      <c r="C3" s="9" t="s">
        <v>30</v>
      </c>
      <c r="D3" s="9" t="s">
        <v>30</v>
      </c>
      <c r="E3" s="9" t="s">
        <v>30</v>
      </c>
      <c r="F3" s="9" t="s">
        <v>30</v>
      </c>
      <c r="G3" s="9" t="s">
        <v>30</v>
      </c>
      <c r="H3" s="9" t="s">
        <v>30</v>
      </c>
    </row>
    <row r="4">
      <c r="A4" s="5" t="str">
        <f>HYPERLINK("https://www.pearsonassessments.com/store/usassessments/en/Store/Professional-Assessments/Academic-Learning/Brief/NEPSY-%7C-Second-Edition/p/100000584.html","NEPSY Developmental Neuropsychological Assessment - Second Edition (NEPSY-II)")</f>
        <v>NEPSY Developmental Neuropsychological Assessment - Second Edition (NEPSY-II)</v>
      </c>
      <c r="B4" s="7" t="s">
        <v>43</v>
      </c>
      <c r="C4" s="9" t="s">
        <v>30</v>
      </c>
      <c r="D4" s="9"/>
      <c r="E4" s="9" t="s">
        <v>30</v>
      </c>
      <c r="F4" s="9" t="s">
        <v>30</v>
      </c>
      <c r="G4" s="9"/>
      <c r="H4" s="9" t="s">
        <v>30</v>
      </c>
    </row>
    <row r="5">
      <c r="A5" s="43" t="str">
        <f>HYPERLINK("https://www.wpspublish.com/receptive-expressive-and-social-communication-assessment-elementary?gclid=Cj0KCQiA_rfvBRCPARIsANlV66MMRndA3S-wbp6-8oiMrvI6pFqq8Hds30UaWphrpyKQFPeaG6oVkgMaAqvNEALw_wcB","Receptive, Expressive and Social Communication Assessment - Elementary (RESCA-E)")</f>
        <v>Receptive, Expressive and Social Communication Assessment - Elementary (RESCA-E)</v>
      </c>
      <c r="B5" s="53" t="s">
        <v>261</v>
      </c>
      <c r="C5" s="9" t="s">
        <v>30</v>
      </c>
      <c r="D5" s="9" t="s">
        <v>30</v>
      </c>
      <c r="E5" s="9" t="s">
        <v>30</v>
      </c>
      <c r="F5" s="9" t="s">
        <v>30</v>
      </c>
      <c r="G5" s="9" t="s">
        <v>30</v>
      </c>
      <c r="H5" s="9" t="s">
        <v>30</v>
      </c>
    </row>
    <row r="6">
      <c r="A6" s="43" t="str">
        <f>HYPERLINK("https://www.superduperinc.com/products/view.aspx?pid=LST4190#.Xe7iHDJKiV4","Social Language Development Test Adolescent (SLDT-A)")</f>
        <v>Social Language Development Test Adolescent (SLDT-A)</v>
      </c>
      <c r="B6" s="53" t="s">
        <v>64</v>
      </c>
      <c r="C6" s="9" t="s">
        <v>30</v>
      </c>
      <c r="D6" s="9" t="s">
        <v>30</v>
      </c>
      <c r="E6" s="9" t="s">
        <v>30</v>
      </c>
      <c r="F6" s="9" t="s">
        <v>30</v>
      </c>
      <c r="G6" s="9" t="s">
        <v>30</v>
      </c>
      <c r="H6" s="9" t="s">
        <v>30</v>
      </c>
    </row>
    <row r="7">
      <c r="A7" s="52" t="str">
        <f>HYPERLINK("https://www.socialthinking.com/Articles?name=assessment-social-cognition-related-skills","Social Thinking Informal Dynamic Assessment Protocol® ")</f>
        <v>Social Thinking Informal Dynamic Assessment Protocol® </v>
      </c>
      <c r="B7" s="53" t="s">
        <v>266</v>
      </c>
      <c r="C7" s="9" t="s">
        <v>30</v>
      </c>
      <c r="D7" s="9" t="s">
        <v>30</v>
      </c>
      <c r="E7" s="9" t="s">
        <v>30</v>
      </c>
      <c r="F7" s="9" t="s">
        <v>30</v>
      </c>
      <c r="G7" s="9" t="s">
        <v>30</v>
      </c>
      <c r="H7" s="56" t="s">
        <v>30</v>
      </c>
    </row>
    <row r="8">
      <c r="A8" s="43" t="str">
        <f>HYPERLINK("https://www.wpspublish.com/topl-2-test-of-pragmatic-language-second-edition","Test of Pragmatic Language-2 (TOPL-2)")</f>
        <v>Test of Pragmatic Language-2 (TOPL-2)</v>
      </c>
      <c r="B8" s="53" t="s">
        <v>292</v>
      </c>
      <c r="C8" s="72"/>
      <c r="D8" s="9" t="s">
        <v>30</v>
      </c>
      <c r="E8" s="71" t="s">
        <v>30</v>
      </c>
      <c r="F8" s="71" t="s">
        <v>30</v>
      </c>
      <c r="G8" s="71" t="s">
        <v>30</v>
      </c>
      <c r="H8" s="71" t="s">
        <v>30</v>
      </c>
    </row>
    <row r="9">
      <c r="A9" s="6" t="str">
        <f>HYPERLINK("https://www.parinc.com/Products/Pkey/455","Test of Problem Solving 2: Adolescent (TOPS-2)")</f>
        <v>Test of Problem Solving 2: Adolescent (TOPS-2)</v>
      </c>
      <c r="B9" s="60" t="s">
        <v>64</v>
      </c>
      <c r="C9" s="72"/>
      <c r="D9" s="9"/>
      <c r="E9" s="71" t="s">
        <v>30</v>
      </c>
      <c r="F9" s="71" t="s">
        <v>30</v>
      </c>
      <c r="G9" s="71" t="s">
        <v>30</v>
      </c>
      <c r="H9" s="71" t="s">
        <v>30</v>
      </c>
    </row>
    <row r="10">
      <c r="A10" s="6" t="str">
        <f>HYPERLINK("https://www.parinc.com/Products/Pkey/2520","Test of Problem Solving–3 Elementary: Normative Update (TOPS-3E: NU)")</f>
        <v>Test of Problem Solving–3 Elementary: Normative Update (TOPS-3E: NU)</v>
      </c>
      <c r="B10" s="60" t="s">
        <v>65</v>
      </c>
      <c r="C10" s="71" t="s">
        <v>30</v>
      </c>
      <c r="D10" s="71" t="s">
        <v>30</v>
      </c>
      <c r="E10" s="71" t="s">
        <v>30</v>
      </c>
      <c r="F10" s="71" t="s">
        <v>30</v>
      </c>
      <c r="G10" s="71" t="s">
        <v>30</v>
      </c>
      <c r="H10" s="71" t="s">
        <v>30</v>
      </c>
    </row>
    <row r="11">
      <c r="A11" s="135" t="str">
        <f>HYPERLINK("https://www.pearsonclinical.ca/en/products/product-master.html/item-541","Vineland Adaptive Behavior Scales—Third Edition (Vineland-3)")</f>
        <v>Vineland Adaptive Behavior Scales—Third Edition (Vineland-3)</v>
      </c>
      <c r="B11" s="136" t="s">
        <v>351</v>
      </c>
      <c r="E11" s="71" t="s">
        <v>30</v>
      </c>
      <c r="H11" s="71" t="s">
        <v>30</v>
      </c>
    </row>
    <row r="12">
      <c r="A12" s="141"/>
    </row>
    <row r="13">
      <c r="A13" s="142"/>
      <c r="B13" s="53"/>
      <c r="C13" s="54"/>
      <c r="D13" s="54"/>
      <c r="E13" s="54"/>
      <c r="F13" s="56"/>
      <c r="G13" s="56"/>
      <c r="H13" s="9"/>
    </row>
    <row r="14">
      <c r="A14" s="141"/>
    </row>
  </sheetData>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40.0"/>
    <col customWidth="1" min="9" max="9" width="20.29"/>
  </cols>
  <sheetData>
    <row r="1">
      <c r="A1" s="50"/>
      <c r="B1" s="20"/>
      <c r="C1" s="20"/>
      <c r="D1" s="20"/>
      <c r="E1" s="20"/>
      <c r="F1" s="20"/>
      <c r="G1" s="20"/>
      <c r="H1" s="20"/>
      <c r="I1" s="20"/>
    </row>
    <row r="2">
      <c r="A2" s="50" t="s">
        <v>336</v>
      </c>
      <c r="B2" s="50" t="s">
        <v>337</v>
      </c>
      <c r="C2" s="51" t="s">
        <v>338</v>
      </c>
      <c r="D2" s="50" t="s">
        <v>339</v>
      </c>
      <c r="E2" s="51" t="s">
        <v>340</v>
      </c>
      <c r="F2" s="51" t="s">
        <v>341</v>
      </c>
      <c r="G2" s="51" t="s">
        <v>342</v>
      </c>
      <c r="H2" s="51" t="s">
        <v>344</v>
      </c>
      <c r="I2" s="51" t="s">
        <v>345</v>
      </c>
    </row>
    <row r="3">
      <c r="A3" s="22" t="str">
        <f>HYPERLINK("https://www.proedinc.com/Products/14496/abas3-adaptive-behavior-assessment-systemthird-edition-comprehensive-kit.aspx","Adaptive Behavior Assessment System–Third Edition (ABAS-3)")</f>
        <v>Adaptive Behavior Assessment System–Third Edition (ABAS-3)</v>
      </c>
      <c r="B3" s="8" t="s">
        <v>346</v>
      </c>
      <c r="C3" s="28" t="s">
        <v>30</v>
      </c>
      <c r="D3" s="28" t="s">
        <v>30</v>
      </c>
      <c r="E3" s="28" t="s">
        <v>30</v>
      </c>
      <c r="F3" s="28" t="s">
        <v>30</v>
      </c>
      <c r="G3" s="28" t="s">
        <v>30</v>
      </c>
      <c r="H3" s="28" t="s">
        <v>30</v>
      </c>
      <c r="I3" s="28" t="s">
        <v>30</v>
      </c>
    </row>
    <row r="4">
      <c r="A4" s="22" t="str">
        <f>HYPERLINK("https://www.proedinc.com/Products/14510/abds-adaptive-behavior-diagnostic-scale.aspx","Adaptive Behavior Diagnostic Scale (ABDS)")</f>
        <v>Adaptive Behavior Diagnostic Scale (ABDS)</v>
      </c>
      <c r="B4" s="8" t="s">
        <v>135</v>
      </c>
      <c r="C4" s="28" t="s">
        <v>30</v>
      </c>
      <c r="D4" s="28" t="s">
        <v>30</v>
      </c>
      <c r="E4" s="28" t="s">
        <v>30</v>
      </c>
      <c r="F4" s="28" t="s">
        <v>30</v>
      </c>
      <c r="G4" s="28" t="s">
        <v>30</v>
      </c>
      <c r="H4" s="28" t="s">
        <v>30</v>
      </c>
      <c r="I4" s="28" t="s">
        <v>30</v>
      </c>
    </row>
    <row r="5">
      <c r="A5" s="43" t="str">
        <f>HYPERLINK("https://www.rand.org/education-and-labor/projects/assessments/tool/2004/battelle-developmental-inventory-2nd-edition-bdi-2-nu.html","Battelle Developmental Inventory, 2nd Edition Normative Update (BDI-2 NU)")</f>
        <v>Battelle Developmental Inventory, 2nd Edition Normative Update (BDI-2 NU)</v>
      </c>
      <c r="B5" s="23" t="s">
        <v>172</v>
      </c>
      <c r="C5" s="28" t="s">
        <v>30</v>
      </c>
      <c r="D5" s="23"/>
      <c r="E5" s="28" t="s">
        <v>30</v>
      </c>
      <c r="F5" s="28" t="s">
        <v>30</v>
      </c>
      <c r="G5" s="28" t="s">
        <v>30</v>
      </c>
      <c r="H5" s="28"/>
      <c r="I5" s="28"/>
    </row>
    <row r="6">
      <c r="A6" s="43" t="str">
        <f>HYPERLINK("https://www.pearsonassessments.com/store/usassessments/en/Store/Professional-Assessments/Behavior/Comprehensive/Behavior-Assessment-System-for-Children-%7C-Third-Edition-/p/100001402.html?tab=product-details","Behavior Assessment System for Children (BASC III)")</f>
        <v>Behavior Assessment System for Children (BASC III)</v>
      </c>
      <c r="B6" s="23" t="s">
        <v>135</v>
      </c>
      <c r="C6" s="84"/>
      <c r="D6" s="23"/>
      <c r="E6" s="28" t="s">
        <v>30</v>
      </c>
      <c r="F6" s="28" t="s">
        <v>30</v>
      </c>
      <c r="G6" s="28" t="s">
        <v>30</v>
      </c>
      <c r="H6" s="28" t="s">
        <v>30</v>
      </c>
      <c r="I6" s="28" t="s">
        <v>30</v>
      </c>
    </row>
    <row r="7">
      <c r="A7" s="43" t="str">
        <f>HYPERLINK("https://www.proedinc.com/Products/11540/bers2-behavioral-and-emotional-rating-scalesecond-edition.aspx","Behavioral and Emotional Rating Scale, Second Edition (BERS-2)")</f>
        <v>Behavioral and Emotional Rating Scale, Second Edition (BERS-2)</v>
      </c>
      <c r="B7" s="23" t="s">
        <v>253</v>
      </c>
      <c r="C7" s="28" t="s">
        <v>30</v>
      </c>
      <c r="D7" s="28" t="s">
        <v>30</v>
      </c>
      <c r="E7" s="28" t="s">
        <v>30</v>
      </c>
      <c r="F7" s="28" t="s">
        <v>30</v>
      </c>
      <c r="G7" s="28" t="s">
        <v>30</v>
      </c>
      <c r="H7" s="28" t="s">
        <v>30</v>
      </c>
      <c r="I7" s="28" t="s">
        <v>30</v>
      </c>
    </row>
    <row r="8">
      <c r="A8" s="22" t="str">
        <f>HYPERLINK("https://aseba.org/wp-content/uploads/2019/02/schoolagecbcl.pdf","Child Behavior Checklist")</f>
        <v>Child Behavior Checklist</v>
      </c>
      <c r="B8" s="8" t="s">
        <v>292</v>
      </c>
      <c r="C8" s="28" t="s">
        <v>30</v>
      </c>
      <c r="D8" s="28" t="s">
        <v>30</v>
      </c>
      <c r="E8" s="84"/>
      <c r="F8" s="28" t="s">
        <v>30</v>
      </c>
      <c r="G8" s="28" t="s">
        <v>30</v>
      </c>
      <c r="H8" s="28" t="s">
        <v>30</v>
      </c>
      <c r="I8" s="28" t="s">
        <v>30</v>
      </c>
    </row>
    <row r="9">
      <c r="A9" s="22" t="str">
        <f>HYPERLINK("https://www.parinc.com/Products/Pkey/45","Children's Apperception Test (CAT)")</f>
        <v>Children's Apperception Test (CAT)</v>
      </c>
      <c r="B9" s="8" t="s">
        <v>241</v>
      </c>
      <c r="C9" s="84"/>
      <c r="D9" s="28" t="s">
        <v>30</v>
      </c>
      <c r="E9" s="84"/>
      <c r="F9" s="84"/>
      <c r="G9" s="28" t="s">
        <v>30</v>
      </c>
      <c r="H9" s="84"/>
      <c r="I9" s="84"/>
    </row>
    <row r="10">
      <c r="A10" s="43" t="str">
        <f>HYPERLINK("https://www.pearsonassessments.com/store/usassessments/en/Store/Professional-Assessments/Behavior/Comprehensive/Conners-3rd-Edition/p/100000523.html?tab=product-details","Conners Parent &amp; Teacher Rating Scales")</f>
        <v>Conners Parent &amp; Teacher Rating Scales</v>
      </c>
      <c r="B10" s="8" t="s">
        <v>292</v>
      </c>
      <c r="C10" s="84"/>
      <c r="D10" s="28" t="s">
        <v>30</v>
      </c>
      <c r="E10" s="28" t="s">
        <v>30</v>
      </c>
      <c r="F10" s="28" t="s">
        <v>30</v>
      </c>
      <c r="G10" s="28" t="s">
        <v>30</v>
      </c>
      <c r="H10" s="28" t="s">
        <v>30</v>
      </c>
      <c r="I10" s="28" t="s">
        <v>30</v>
      </c>
    </row>
    <row r="11">
      <c r="A11" s="43" t="str">
        <f>HYPERLINK("https://www.wpspublish.com/dash-3-developmental-assessment-for-individuals-with-severe-disabilities-third-edition","Developmental Assessment for Individuals with Severe Disabilities, Third Edition (DASH-3) ")</f>
        <v>Developmental Assessment for Individuals with Severe Disabilities, Third Edition (DASH-3) </v>
      </c>
      <c r="B11" s="23" t="s">
        <v>350</v>
      </c>
      <c r="C11" s="28" t="s">
        <v>30</v>
      </c>
      <c r="D11" s="28" t="s">
        <v>30</v>
      </c>
      <c r="E11" s="28" t="s">
        <v>30</v>
      </c>
      <c r="F11" s="28" t="s">
        <v>30</v>
      </c>
      <c r="G11" s="28" t="s">
        <v>30</v>
      </c>
      <c r="H11" s="28" t="s">
        <v>30</v>
      </c>
      <c r="I11" s="28" t="s">
        <v>30</v>
      </c>
    </row>
    <row r="12">
      <c r="A12" s="43" t="str">
        <f>HYPERLINK("https://www.pearsonassessments.com/store/usassessments/en/Store/Professional-Assessments/Academic-Learning/Brief/Developmental-Indicators-for-the-Assessment-of-Learning-%7C-Fourth-Edition/p/100000304.html?tab=product-details","Developmental Indicators for the Assessment of Learning | Fourth Edition
(DIAL-4)")</f>
        <v>Developmental Indicators for the Assessment of Learning | Fourth Edition
(DIAL-4)</v>
      </c>
      <c r="B12" s="23" t="s">
        <v>352</v>
      </c>
      <c r="C12" s="84"/>
      <c r="D12" s="23"/>
      <c r="E12" s="28" t="s">
        <v>30</v>
      </c>
      <c r="F12" s="28" t="s">
        <v>30</v>
      </c>
      <c r="G12" s="28" t="s">
        <v>30</v>
      </c>
      <c r="H12" s="84"/>
      <c r="I12" s="84"/>
    </row>
    <row r="13">
      <c r="A13" s="43" t="str">
        <f>HYPERLINK("https://www.wpspublish.com/dp-3-developmental-profile-3?gclid=CjwKCAiAxMLvBRBNEiwAKhr-nPcX5U7FTF1bm_lqzjnBV1H07a1b_X53MyKGFXEuJLxh62xZp-xMaRoC5RQQAvD_BwE","Developmental Profile 3 (DP™-3) ")</f>
        <v>Developmental Profile 3 (DP™-3) </v>
      </c>
      <c r="B13" s="8" t="s">
        <v>353</v>
      </c>
      <c r="C13" s="28" t="s">
        <v>30</v>
      </c>
      <c r="D13" s="28" t="s">
        <v>30</v>
      </c>
      <c r="E13" s="28" t="s">
        <v>30</v>
      </c>
      <c r="F13" s="28" t="s">
        <v>30</v>
      </c>
      <c r="G13" s="28" t="s">
        <v>30</v>
      </c>
      <c r="H13" s="28" t="s">
        <v>30</v>
      </c>
      <c r="I13" s="28" t="s">
        <v>30</v>
      </c>
    </row>
    <row r="14">
      <c r="A14" s="43" t="str">
        <f>HYPERLINK("https://www.proedinc.com/Products/5120/dapsped-draw-a-person-screening-procedure-for-emotional-disturbance.aspx","Draw-A-Person: Screening Procedure for Emotional Disturbance (DAP:SPED)")</f>
        <v>Draw-A-Person: Screening Procedure for Emotional Disturbance (DAP:SPED)</v>
      </c>
      <c r="B14" s="8" t="s">
        <v>152</v>
      </c>
      <c r="C14" s="28"/>
      <c r="D14" s="28"/>
      <c r="E14" s="28"/>
      <c r="F14" s="28"/>
      <c r="G14" s="28" t="s">
        <v>30</v>
      </c>
      <c r="H14" s="28"/>
      <c r="I14" s="28" t="s">
        <v>30</v>
      </c>
    </row>
    <row r="15">
      <c r="A15" s="5" t="str">
        <f>HYPERLINK("https://www.pearsonassessments.com/store/usassessments/en/Store/Professional-Assessments/Academic-Learning/Brief/NEPSY-%7C-Second-Edition/p/100000584.html","NEPSY Developmental Neuropsychological Assessment - Second Edition (NEPSY-II)")</f>
        <v>NEPSY Developmental Neuropsychological Assessment - Second Edition (NEPSY-II)</v>
      </c>
      <c r="B15" s="7" t="s">
        <v>43</v>
      </c>
      <c r="C15" s="28" t="s">
        <v>30</v>
      </c>
      <c r="D15" s="7"/>
      <c r="E15" s="28" t="s">
        <v>30</v>
      </c>
      <c r="F15" s="84"/>
      <c r="G15" s="28"/>
      <c r="H15" s="28" t="s">
        <v>30</v>
      </c>
      <c r="I15" s="28" t="s">
        <v>30</v>
      </c>
    </row>
    <row r="16">
      <c r="A16" s="22" t="str">
        <f>HYPERLINK("https://www.ncbi.nlm.nih.gov/pubmed/2464002#:~:targetText=The%20Pediatric%20Examination%20of%20Educational,14%2Dyear%2Dold%20children.&amp;targetText=Additionally%2C%20the%20examination%20was%20used,The%20Children's%20Hospital%20in%20Boston.","The Pediatric Examination of Educational Readiness at Middle Childhood (PEERAMID)")</f>
        <v>The Pediatric Examination of Educational Readiness at Middle Childhood (PEERAMID)</v>
      </c>
      <c r="B16" s="23" t="s">
        <v>59</v>
      </c>
      <c r="C16" s="28"/>
      <c r="D16" s="23"/>
      <c r="E16" s="28"/>
      <c r="F16" s="84"/>
      <c r="G16" s="28"/>
      <c r="H16" s="28" t="s">
        <v>30</v>
      </c>
      <c r="I16" s="28" t="s">
        <v>30</v>
      </c>
    </row>
    <row r="17">
      <c r="A17" s="22" t="str">
        <f>HYPERLINK("https://www.wpspublish.com/piers-harris-3-piers-harris-self-concept-scale-third-edition?gclid=CjwKCAiAxMLvBRBNEiwAKhr-nJn1uI0oTeb5b_2CVoUe4q-GLORbTrurmIWff7Ldh1heOCsWa-AfvhoC9fkQAvD_BwE","Piers-Harris Self Concept Scale")</f>
        <v>Piers-Harris Self Concept Scale</v>
      </c>
      <c r="B17" s="8" t="s">
        <v>365</v>
      </c>
      <c r="C17" s="84"/>
      <c r="D17" s="28" t="s">
        <v>30</v>
      </c>
      <c r="E17" s="28" t="s">
        <v>30</v>
      </c>
      <c r="F17" s="28" t="s">
        <v>30</v>
      </c>
      <c r="G17" s="28" t="s">
        <v>30</v>
      </c>
      <c r="H17" s="28" t="s">
        <v>30</v>
      </c>
      <c r="I17" s="28" t="s">
        <v>30</v>
      </c>
    </row>
    <row r="18">
      <c r="A18" s="22" t="str">
        <f>HYPERLINK("https://www.proedinc.com/Products/10360/pkbs2-preschool-and-kindergarten-behavior-scalessecond-edition.aspx","Preschool and Kindergarten Behavior Scales, Second Edition (PKBS-2)")</f>
        <v>Preschool and Kindergarten Behavior Scales, Second Edition (PKBS-2)</v>
      </c>
      <c r="B18" s="8" t="s">
        <v>61</v>
      </c>
      <c r="C18" s="84"/>
      <c r="D18" s="28" t="s">
        <v>30</v>
      </c>
      <c r="E18" s="28" t="s">
        <v>30</v>
      </c>
      <c r="F18" s="28" t="s">
        <v>30</v>
      </c>
      <c r="G18" s="28" t="s">
        <v>30</v>
      </c>
      <c r="H18" s="28" t="s">
        <v>30</v>
      </c>
      <c r="I18" s="28" t="s">
        <v>30</v>
      </c>
    </row>
    <row r="19">
      <c r="A19" s="43" t="str">
        <f>HYPERLINK("https://link.springer.com/article/10.1007/BF03340931","Sentence Completion Tests (SCT)
")</f>
        <v>Sentence Completion Tests (SCT)
</v>
      </c>
      <c r="B19" s="8" t="s">
        <v>365</v>
      </c>
      <c r="C19" s="84"/>
      <c r="D19" s="28" t="s">
        <v>30</v>
      </c>
      <c r="E19" s="84"/>
      <c r="F19" s="84"/>
      <c r="G19" s="28" t="s">
        <v>30</v>
      </c>
      <c r="H19" s="84"/>
      <c r="I19" s="28" t="s">
        <v>30</v>
      </c>
    </row>
    <row r="20">
      <c r="A20" s="43" t="str">
        <f>HYPERLINK("https://www.parinc.com/Products/Pkey/440#:~:targetText=The%20TAT%20is%20a%20widely,about%20relationships%20or%20social%20situations.","Thematic Apperception Test for Children and Adults (TAT)")</f>
        <v>Thematic Apperception Test for Children and Adults (TAT)</v>
      </c>
      <c r="B20" s="8" t="s">
        <v>400</v>
      </c>
      <c r="C20" s="84"/>
      <c r="D20" s="28" t="s">
        <v>30</v>
      </c>
      <c r="E20" s="84"/>
      <c r="F20" s="84"/>
      <c r="G20" s="28" t="s">
        <v>30</v>
      </c>
      <c r="H20" s="84"/>
      <c r="I20" s="84"/>
    </row>
    <row r="21">
      <c r="A21" s="43" t="str">
        <f>HYPERLINK("https://www.pearsonclinical.ca/en/products/product-master.html/item-541","Vineland Adaptive Behavior Scales—Third Edition (Vineland-3)")</f>
        <v>Vineland Adaptive Behavior Scales—Third Edition (Vineland-3)</v>
      </c>
      <c r="B21" s="8" t="s">
        <v>351</v>
      </c>
      <c r="C21" s="28" t="s">
        <v>30</v>
      </c>
      <c r="D21" s="8"/>
      <c r="E21" s="11"/>
      <c r="F21" s="28"/>
      <c r="G21" s="28" t="s">
        <v>30</v>
      </c>
      <c r="H21" s="28" t="s">
        <v>30</v>
      </c>
      <c r="I21" s="28" t="s">
        <v>30</v>
      </c>
    </row>
    <row r="22">
      <c r="A22" s="43" t="str">
        <f>HYPERLINK("http://www.nelson.com/assessment/clinical-SIB-R.html","Scales of Independent Behavior-Revised (SIB-R)")</f>
        <v>Scales of Independent Behavior-Revised (SIB-R)</v>
      </c>
      <c r="B22" s="8" t="s">
        <v>418</v>
      </c>
      <c r="C22" s="84"/>
      <c r="D22" s="28" t="s">
        <v>30</v>
      </c>
      <c r="E22" s="28" t="s">
        <v>30</v>
      </c>
      <c r="F22" s="28" t="s">
        <v>30</v>
      </c>
      <c r="G22" s="28" t="s">
        <v>30</v>
      </c>
      <c r="H22" s="28" t="s">
        <v>30</v>
      </c>
      <c r="I22" s="28" t="s">
        <v>30</v>
      </c>
    </row>
    <row r="23">
      <c r="A23" s="23"/>
      <c r="C23" s="101"/>
      <c r="D23" s="101"/>
      <c r="E23" s="101"/>
      <c r="F23" s="101"/>
      <c r="G23" s="101"/>
      <c r="H23" s="101"/>
      <c r="I23" s="101"/>
    </row>
    <row r="24">
      <c r="A24" s="79" t="s">
        <v>421</v>
      </c>
      <c r="B24" s="155"/>
      <c r="C24" s="155"/>
      <c r="D24" s="155"/>
      <c r="E24" s="155"/>
      <c r="F24" s="155"/>
      <c r="G24" s="155"/>
      <c r="H24" s="155"/>
      <c r="I24" s="155"/>
    </row>
  </sheetData>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116.57"/>
  </cols>
  <sheetData>
    <row r="1">
      <c r="A1" s="20"/>
    </row>
    <row r="2">
      <c r="A2" s="20" t="s">
        <v>354</v>
      </c>
    </row>
    <row r="3">
      <c r="A3" s="143"/>
    </row>
    <row r="4">
      <c r="A4" s="144" t="s">
        <v>355</v>
      </c>
    </row>
    <row r="5">
      <c r="A5" s="145"/>
    </row>
    <row r="6">
      <c r="A6" s="144" t="s">
        <v>356</v>
      </c>
    </row>
    <row r="7">
      <c r="A7" s="145"/>
    </row>
    <row r="8">
      <c r="A8" s="144" t="s">
        <v>357</v>
      </c>
    </row>
    <row r="9">
      <c r="A9" s="145"/>
    </row>
    <row r="10">
      <c r="A10" s="144" t="s">
        <v>358</v>
      </c>
    </row>
    <row r="11">
      <c r="A11" s="145"/>
    </row>
    <row r="12">
      <c r="A12" s="144" t="s">
        <v>359</v>
      </c>
    </row>
    <row r="13">
      <c r="A13" s="145"/>
    </row>
    <row r="14">
      <c r="A14" s="144" t="s">
        <v>360</v>
      </c>
    </row>
    <row r="15">
      <c r="A15" s="145"/>
    </row>
    <row r="16">
      <c r="A16" s="144" t="s">
        <v>361</v>
      </c>
    </row>
    <row r="17">
      <c r="A17" s="145"/>
    </row>
    <row r="18">
      <c r="A18" s="144" t="s">
        <v>362</v>
      </c>
    </row>
    <row r="19">
      <c r="A19" s="145"/>
    </row>
    <row r="20">
      <c r="A20" s="144" t="s">
        <v>363</v>
      </c>
    </row>
    <row r="21">
      <c r="A21" s="145"/>
    </row>
    <row r="22">
      <c r="A22" s="144" t="s">
        <v>364</v>
      </c>
    </row>
    <row r="23">
      <c r="A23" s="145"/>
    </row>
    <row r="24">
      <c r="A24" s="144" t="s">
        <v>366</v>
      </c>
    </row>
    <row r="25">
      <c r="A25" s="145"/>
    </row>
    <row r="26">
      <c r="A26" s="144" t="s">
        <v>367</v>
      </c>
    </row>
    <row r="27">
      <c r="A27" s="145"/>
    </row>
    <row r="28">
      <c r="A28" s="144" t="s">
        <v>368</v>
      </c>
    </row>
    <row r="29">
      <c r="A29" s="145"/>
    </row>
    <row r="30">
      <c r="A30" s="144" t="s">
        <v>369</v>
      </c>
    </row>
    <row r="31">
      <c r="A31" s="145"/>
    </row>
    <row r="32">
      <c r="A32" s="144" t="s">
        <v>370</v>
      </c>
    </row>
    <row r="33">
      <c r="A33" s="145"/>
    </row>
    <row r="34">
      <c r="A34" s="146" t="s">
        <v>371</v>
      </c>
    </row>
    <row r="35">
      <c r="A35" s="144" t="s">
        <v>372</v>
      </c>
    </row>
    <row r="36">
      <c r="A36" s="144" t="s">
        <v>373</v>
      </c>
    </row>
    <row r="37">
      <c r="A37" s="144" t="s">
        <v>374</v>
      </c>
    </row>
    <row r="38">
      <c r="A38" s="144" t="s">
        <v>375</v>
      </c>
    </row>
    <row r="39">
      <c r="A39" s="145"/>
    </row>
    <row r="40">
      <c r="A40" s="147" t="s">
        <v>376</v>
      </c>
    </row>
    <row r="41">
      <c r="A41" s="144" t="s">
        <v>377</v>
      </c>
    </row>
    <row r="42">
      <c r="A42" s="144" t="s">
        <v>378</v>
      </c>
    </row>
    <row r="43">
      <c r="A43" s="144" t="s">
        <v>379</v>
      </c>
    </row>
    <row r="44">
      <c r="A44" s="144" t="s">
        <v>380</v>
      </c>
    </row>
    <row r="45">
      <c r="A45" s="144" t="s">
        <v>381</v>
      </c>
    </row>
    <row r="46">
      <c r="A46" s="144" t="s">
        <v>382</v>
      </c>
    </row>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58.14"/>
    <col customWidth="1" min="2" max="2" width="97.43"/>
  </cols>
  <sheetData>
    <row r="1">
      <c r="A1" s="1"/>
      <c r="B1" s="1"/>
    </row>
    <row r="2">
      <c r="A2" s="148" t="s">
        <v>383</v>
      </c>
      <c r="B2" s="149"/>
    </row>
    <row r="3">
      <c r="A3" s="77" t="s">
        <v>384</v>
      </c>
      <c r="B3" s="77" t="s">
        <v>385</v>
      </c>
    </row>
    <row r="4">
      <c r="A4" s="123" t="s">
        <v>386</v>
      </c>
      <c r="B4" s="77" t="s">
        <v>387</v>
      </c>
    </row>
    <row r="5">
      <c r="A5" s="77" t="s">
        <v>388</v>
      </c>
      <c r="B5" s="150"/>
    </row>
    <row r="6">
      <c r="A6" s="123" t="s">
        <v>389</v>
      </c>
      <c r="B6" s="77" t="s">
        <v>390</v>
      </c>
    </row>
    <row r="7">
      <c r="A7" s="123" t="s">
        <v>391</v>
      </c>
      <c r="B7" s="77" t="s">
        <v>392</v>
      </c>
    </row>
    <row r="8">
      <c r="A8" s="151"/>
      <c r="B8" s="152"/>
    </row>
    <row r="9">
      <c r="A9" s="39" t="s">
        <v>397</v>
      </c>
      <c r="B9" s="46"/>
    </row>
    <row r="10">
      <c r="A10" s="39" t="s">
        <v>399</v>
      </c>
      <c r="B10" s="46"/>
    </row>
  </sheetData>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71.14"/>
    <col customWidth="1" min="3" max="3" width="73.29"/>
    <col customWidth="1" min="4" max="4" width="17.71"/>
    <col customWidth="1" min="5" max="5" width="18.14"/>
  </cols>
  <sheetData>
    <row r="1">
      <c r="A1" s="3"/>
      <c r="B1" s="3"/>
      <c r="C1" s="3"/>
      <c r="D1" s="3"/>
      <c r="E1" s="3"/>
      <c r="F1" s="3"/>
      <c r="G1" s="3"/>
    </row>
    <row r="2">
      <c r="A2" s="3" t="s">
        <v>393</v>
      </c>
      <c r="B2" s="3" t="s">
        <v>337</v>
      </c>
      <c r="C2" s="4" t="s">
        <v>394</v>
      </c>
      <c r="D2" s="4" t="s">
        <v>395</v>
      </c>
      <c r="E2" s="4" t="s">
        <v>396</v>
      </c>
      <c r="F2" s="4"/>
      <c r="G2" s="4"/>
    </row>
    <row r="3">
      <c r="A3" s="3"/>
      <c r="B3" s="3" t="s">
        <v>398</v>
      </c>
      <c r="C3" s="4" t="s">
        <v>401</v>
      </c>
      <c r="D3" s="4"/>
      <c r="E3" s="4"/>
      <c r="F3" s="4"/>
      <c r="G3" s="4"/>
    </row>
    <row r="4">
      <c r="A4" s="153" t="s">
        <v>402</v>
      </c>
      <c r="B4" s="17"/>
      <c r="C4" s="17"/>
      <c r="D4" s="17"/>
      <c r="E4" s="17"/>
      <c r="F4" s="17"/>
      <c r="G4" s="17"/>
    </row>
    <row r="5">
      <c r="A5" s="153" t="s">
        <v>403</v>
      </c>
      <c r="B5" s="17"/>
      <c r="C5" s="17"/>
      <c r="D5" s="17"/>
      <c r="E5" s="17"/>
      <c r="F5" s="17"/>
      <c r="G5" s="17"/>
    </row>
    <row r="6">
      <c r="A6" s="153" t="s">
        <v>404</v>
      </c>
      <c r="B6" s="17"/>
      <c r="C6" s="17"/>
      <c r="D6" s="17"/>
      <c r="E6" s="17"/>
      <c r="F6" s="17"/>
      <c r="G6" s="17"/>
    </row>
    <row r="7">
      <c r="A7" s="153" t="s">
        <v>405</v>
      </c>
      <c r="B7" s="17"/>
      <c r="C7" s="17"/>
      <c r="D7" s="17"/>
      <c r="E7" s="17"/>
      <c r="F7" s="17"/>
      <c r="G7" s="17"/>
    </row>
    <row r="8">
      <c r="A8" s="153" t="s">
        <v>406</v>
      </c>
      <c r="B8" s="17"/>
      <c r="C8" s="17"/>
      <c r="D8" s="17"/>
      <c r="E8" s="17"/>
      <c r="F8" s="17"/>
      <c r="G8" s="17"/>
    </row>
    <row r="9">
      <c r="A9" s="153" t="s">
        <v>407</v>
      </c>
      <c r="B9" s="17"/>
      <c r="C9" s="17"/>
      <c r="D9" s="17"/>
      <c r="E9" s="17"/>
      <c r="F9" s="17"/>
      <c r="G9" s="17"/>
    </row>
    <row r="10">
      <c r="A10" s="153" t="s">
        <v>408</v>
      </c>
      <c r="B10" s="17"/>
      <c r="C10" s="17"/>
      <c r="D10" s="17"/>
      <c r="E10" s="17"/>
      <c r="F10" s="17"/>
      <c r="G10" s="17"/>
    </row>
    <row r="11">
      <c r="A11" s="153" t="s">
        <v>409</v>
      </c>
      <c r="B11" s="17"/>
      <c r="C11" s="17"/>
      <c r="D11" s="17"/>
      <c r="E11" s="17"/>
      <c r="F11" s="17"/>
      <c r="G11" s="17"/>
    </row>
    <row r="12">
      <c r="A12" s="153" t="s">
        <v>410</v>
      </c>
      <c r="B12" s="17"/>
      <c r="C12" s="17"/>
      <c r="D12" s="17"/>
      <c r="E12" s="17"/>
      <c r="F12" s="17"/>
      <c r="G12" s="17"/>
    </row>
    <row r="13">
      <c r="A13" s="153" t="s">
        <v>411</v>
      </c>
      <c r="B13" s="17"/>
      <c r="C13" s="17"/>
      <c r="D13" s="17"/>
      <c r="E13" s="17"/>
      <c r="F13" s="17"/>
      <c r="G13" s="17"/>
    </row>
    <row r="14">
      <c r="A14" s="153" t="s">
        <v>412</v>
      </c>
      <c r="B14" s="17"/>
      <c r="C14" s="17"/>
      <c r="D14" s="17"/>
      <c r="E14" s="17"/>
      <c r="F14" s="17"/>
      <c r="G14" s="17"/>
    </row>
    <row r="15">
      <c r="A15" s="153" t="s">
        <v>413</v>
      </c>
      <c r="B15" s="17"/>
      <c r="C15" s="17"/>
      <c r="D15" s="17"/>
      <c r="E15" s="17"/>
      <c r="F15" s="17"/>
      <c r="G15" s="17"/>
    </row>
    <row r="16">
      <c r="A16" s="153" t="s">
        <v>414</v>
      </c>
      <c r="B16" s="17"/>
      <c r="C16" s="17"/>
      <c r="D16" s="17"/>
      <c r="E16" s="17"/>
      <c r="F16" s="17"/>
      <c r="G16" s="17"/>
    </row>
    <row r="17">
      <c r="A17" s="153" t="s">
        <v>415</v>
      </c>
      <c r="B17" s="17"/>
      <c r="C17" s="17"/>
      <c r="D17" s="17"/>
      <c r="E17" s="17"/>
      <c r="F17" s="17"/>
      <c r="G17" s="17"/>
    </row>
    <row r="18">
      <c r="A18" s="153" t="s">
        <v>416</v>
      </c>
      <c r="B18" s="17"/>
      <c r="C18" s="17"/>
      <c r="D18" s="17"/>
      <c r="E18" s="17"/>
      <c r="F18" s="17"/>
      <c r="G18" s="17"/>
    </row>
    <row r="19">
      <c r="A19" s="153" t="s">
        <v>417</v>
      </c>
      <c r="B19" s="17"/>
      <c r="C19" s="17"/>
      <c r="D19" s="17"/>
      <c r="E19" s="17"/>
      <c r="F19" s="17"/>
      <c r="G19" s="17"/>
    </row>
    <row r="20">
      <c r="A20" s="153" t="s">
        <v>419</v>
      </c>
      <c r="B20" s="17"/>
      <c r="C20" s="17"/>
      <c r="D20" s="17"/>
      <c r="E20" s="17"/>
      <c r="F20" s="17"/>
      <c r="G20" s="17"/>
    </row>
    <row r="21">
      <c r="A21" s="154" t="s">
        <v>420</v>
      </c>
      <c r="B21" s="64"/>
      <c r="C21" s="64"/>
      <c r="D21" s="64"/>
      <c r="E21" s="64"/>
      <c r="F21" s="64"/>
      <c r="G21" s="64"/>
    </row>
    <row r="22">
      <c r="A22" s="17"/>
      <c r="B22" s="17"/>
      <c r="C22" s="17"/>
      <c r="D22" s="17"/>
      <c r="E22" s="17"/>
      <c r="F22" s="17"/>
      <c r="G22" s="17"/>
    </row>
    <row r="23">
      <c r="A23" s="7" t="s">
        <v>422</v>
      </c>
      <c r="B23" s="7" t="s">
        <v>350</v>
      </c>
      <c r="C23" s="17"/>
      <c r="D23" s="17"/>
      <c r="E23" s="17"/>
      <c r="F23" s="17"/>
      <c r="G23" s="17"/>
    </row>
    <row r="24">
      <c r="A24" s="7"/>
      <c r="B24" s="17"/>
      <c r="C24" s="17"/>
      <c r="D24" s="17"/>
      <c r="E24" s="17"/>
      <c r="F24" s="17"/>
      <c r="G24" s="17"/>
    </row>
    <row r="25">
      <c r="A25" s="17"/>
      <c r="B25" s="17"/>
      <c r="C25" s="17"/>
      <c r="D25" s="17"/>
      <c r="E25" s="17"/>
      <c r="F25" s="17"/>
      <c r="G25" s="17"/>
    </row>
  </sheetData>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38.0"/>
    <col customWidth="1" min="2" max="2" width="100.29"/>
  </cols>
  <sheetData>
    <row r="1">
      <c r="A1" s="156" t="s">
        <v>423</v>
      </c>
      <c r="B1" s="157"/>
    </row>
    <row r="2">
      <c r="A2" s="136" t="s">
        <v>424</v>
      </c>
      <c r="B2" s="158" t="s">
        <v>425</v>
      </c>
    </row>
    <row r="3">
      <c r="A3" s="136" t="s">
        <v>426</v>
      </c>
      <c r="B3" s="158" t="s">
        <v>427</v>
      </c>
    </row>
    <row r="4">
      <c r="A4" s="136" t="s">
        <v>428</v>
      </c>
      <c r="B4" s="158" t="s">
        <v>429</v>
      </c>
    </row>
  </sheetData>
  <hyperlinks>
    <hyperlink r:id="rId1" ref="B2"/>
    <hyperlink r:id="rId2" ref="B3"/>
    <hyperlink r:id="rId3" location="18" ref="B4"/>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52.71"/>
    <col customWidth="1" min="2" max="2" width="11.57"/>
    <col customWidth="1" min="3" max="3" width="10.86"/>
    <col customWidth="1" min="4" max="4" width="12.86"/>
    <col customWidth="1" min="5" max="5" width="11.14"/>
    <col customWidth="1" min="6" max="6" width="10.86"/>
    <col customWidth="1" min="7" max="7" width="12.43"/>
    <col customWidth="1" min="8" max="8" width="11.71"/>
    <col customWidth="1" min="9" max="9" width="10.43"/>
    <col customWidth="1" min="10" max="10" width="11.43"/>
    <col customWidth="1" min="11" max="11" width="10.71"/>
  </cols>
  <sheetData>
    <row r="1">
      <c r="A1" s="1"/>
      <c r="B1" s="1"/>
      <c r="C1" s="1"/>
      <c r="D1" s="1"/>
      <c r="E1" s="1"/>
      <c r="F1" s="1"/>
      <c r="G1" s="1"/>
      <c r="H1" s="1"/>
      <c r="I1" s="1"/>
      <c r="J1" s="1"/>
      <c r="K1" s="1"/>
    </row>
    <row r="2">
      <c r="A2" s="3" t="s">
        <v>1</v>
      </c>
      <c r="B2" s="3" t="s">
        <v>3</v>
      </c>
      <c r="C2" s="4" t="s">
        <v>19</v>
      </c>
      <c r="D2" s="4" t="s">
        <v>20</v>
      </c>
      <c r="E2" s="4" t="s">
        <v>21</v>
      </c>
      <c r="F2" s="4" t="s">
        <v>22</v>
      </c>
      <c r="G2" s="4" t="s">
        <v>23</v>
      </c>
      <c r="H2" s="4" t="s">
        <v>24</v>
      </c>
      <c r="I2" s="4" t="s">
        <v>25</v>
      </c>
      <c r="J2" s="3" t="s">
        <v>26</v>
      </c>
      <c r="K2" s="3" t="s">
        <v>27</v>
      </c>
    </row>
    <row r="3">
      <c r="A3" s="13" t="str">
        <f>HYPERLINK("https://www.parinc.com/Products/Pkey/40","Cognitive Assessment System: Planning Subtests")</f>
        <v>Cognitive Assessment System: Planning Subtests</v>
      </c>
      <c r="B3" s="8" t="s">
        <v>31</v>
      </c>
      <c r="C3" s="14" t="s">
        <v>30</v>
      </c>
      <c r="D3" s="14" t="s">
        <v>30</v>
      </c>
      <c r="E3" s="14" t="s">
        <v>30</v>
      </c>
      <c r="F3" s="15"/>
      <c r="G3" s="15"/>
      <c r="H3" s="15"/>
      <c r="I3" s="15"/>
      <c r="J3" s="15"/>
      <c r="K3" s="15"/>
    </row>
    <row r="4">
      <c r="A4" s="6" t="str">
        <f>HYPERLINK("https://www.pearsonclinical.co.uk/Psychology/ChildMentalHealth/ChildADDADHDBehaviour/conners-cpt3/conners-continuous-performance-test-third-edition.aspx","Conners' Continuous Performance Test 3rd Edition (Conners CPT 3)")</f>
        <v>Conners' Continuous Performance Test 3rd Edition (Conners CPT 3)</v>
      </c>
      <c r="B4" s="8" t="s">
        <v>34</v>
      </c>
      <c r="C4" s="14" t="s">
        <v>30</v>
      </c>
      <c r="D4" s="14" t="s">
        <v>30</v>
      </c>
      <c r="E4" s="14" t="s">
        <v>30</v>
      </c>
      <c r="F4" s="15"/>
      <c r="G4" s="15"/>
      <c r="H4" s="15"/>
      <c r="I4" s="15"/>
      <c r="J4" s="15"/>
      <c r="K4" s="15"/>
    </row>
    <row r="5">
      <c r="A5" s="5" t="str">
        <f>HYPERLINK("https://www.sciencedirect.com/topics/medicine-and-dentistry/controlled-oral-word-association-test","Controlled Oral Word Association (COWA/COWAT)")</f>
        <v>Controlled Oral Word Association (COWA/COWAT)</v>
      </c>
      <c r="B5" s="7" t="s">
        <v>36</v>
      </c>
      <c r="C5" s="9"/>
      <c r="D5" s="9" t="s">
        <v>30</v>
      </c>
      <c r="E5" s="9"/>
      <c r="F5" s="10"/>
      <c r="G5" s="10"/>
      <c r="H5" s="10"/>
      <c r="I5" s="9" t="s">
        <v>30</v>
      </c>
      <c r="J5" s="9" t="s">
        <v>30</v>
      </c>
      <c r="K5" s="10"/>
    </row>
    <row r="6">
      <c r="A6" s="6" t="str">
        <f>HYPERLINK("https://www.pearsonassessments.com/store/usassessments/en/Store/Professional-Assessments/Cognition-%26-Neuro/Delis-Kaplan-Executive-Function-System/p/100000618.html","Delis-Kaplan Executive Function System
(D-KEFS)")</f>
        <v>Delis-Kaplan Executive Function System
(D-KEFS)</v>
      </c>
      <c r="B6" s="8" t="s">
        <v>39</v>
      </c>
      <c r="C6" s="15"/>
      <c r="D6" s="15"/>
      <c r="E6" s="15"/>
      <c r="F6" s="14" t="s">
        <v>30</v>
      </c>
      <c r="G6" s="14" t="s">
        <v>30</v>
      </c>
      <c r="H6" s="14" t="s">
        <v>30</v>
      </c>
      <c r="I6" s="14" t="s">
        <v>30</v>
      </c>
      <c r="J6" s="14" t="s">
        <v>30</v>
      </c>
      <c r="K6" s="14" t="s">
        <v>30</v>
      </c>
    </row>
    <row r="7">
      <c r="A7" s="6" t="str">
        <f>HYPERLINK("https://www.superduperinc.com/products/view.aspx?pid=TM891#.XennPzJKiV4","The Executive Functions Test - Elementary")</f>
        <v>The Executive Functions Test - Elementary</v>
      </c>
      <c r="B7" s="8" t="s">
        <v>41</v>
      </c>
      <c r="C7" s="15"/>
      <c r="D7" s="15"/>
      <c r="E7" s="14" t="s">
        <v>30</v>
      </c>
      <c r="F7" s="14"/>
      <c r="G7" s="14" t="s">
        <v>30</v>
      </c>
      <c r="H7" s="14" t="s">
        <v>30</v>
      </c>
      <c r="I7" s="14"/>
      <c r="J7" s="14"/>
      <c r="K7" s="14"/>
    </row>
    <row r="8">
      <c r="A8" s="5" t="str">
        <f>HYPERLINK("https://www.pearsonassessments.com/store/usassessments/en/Store/Professional-Assessments/Academic-Learning/Brief/NEPSY-%7C-Second-Edition/p/100000584.html","NEPSY Developmental Neuropsychological Assessment - Second Edition(NEPSY-II)")</f>
        <v>NEPSY Developmental Neuropsychological Assessment - Second Edition(NEPSY-II)</v>
      </c>
      <c r="B8" s="7" t="s">
        <v>43</v>
      </c>
      <c r="C8" s="12" t="s">
        <v>30</v>
      </c>
      <c r="D8" s="12" t="s">
        <v>30</v>
      </c>
      <c r="E8" s="12" t="s">
        <v>30</v>
      </c>
      <c r="F8" s="12"/>
      <c r="G8" s="12" t="s">
        <v>30</v>
      </c>
      <c r="H8" s="12" t="s">
        <v>30</v>
      </c>
      <c r="I8" s="10"/>
      <c r="J8" s="12"/>
      <c r="K8" s="12" t="s">
        <v>30</v>
      </c>
    </row>
    <row r="9">
      <c r="A9" s="18" t="str">
        <f>HYPERLINK("http://brainmetric.com/products/pasat.htm","Paced Auditory Serial Addition Test (PASAT)")</f>
        <v>Paced Auditory Serial Addition Test (PASAT)</v>
      </c>
      <c r="B9" s="19"/>
      <c r="C9" s="12" t="s">
        <v>30</v>
      </c>
      <c r="D9" s="19"/>
      <c r="E9" s="19"/>
      <c r="F9" s="19"/>
      <c r="G9" s="19"/>
      <c r="H9" s="19"/>
      <c r="I9" s="19"/>
      <c r="J9" s="19"/>
      <c r="K9" s="19"/>
    </row>
    <row r="10">
      <c r="A10" s="22" t="str">
        <f>HYPERLINK("https://www.ncbi.nlm.nih.gov/pubmed/2464002#:~:targetText=The%20Pediatric%20Examination%20of%20Educational,14%2Dyear%2Dold%20children.&amp;targetText=Additionally%2C%20the%20examination%20was%20used,The%20Children's%20Hospital%20in%20Boston.","The Pediatric Examination of Educational Readiness at Middle Childhood (PEERAMID)")</f>
        <v>The Pediatric Examination of Educational Readiness at Middle Childhood (PEERAMID)</v>
      </c>
      <c r="B10" s="23" t="s">
        <v>59</v>
      </c>
      <c r="C10" s="12" t="s">
        <v>30</v>
      </c>
      <c r="D10" s="12" t="s">
        <v>30</v>
      </c>
      <c r="E10" s="12" t="s">
        <v>30</v>
      </c>
      <c r="F10" s="19"/>
      <c r="G10" s="19"/>
      <c r="H10" s="19"/>
      <c r="I10" s="19"/>
      <c r="J10" s="19"/>
      <c r="K10" s="19"/>
    </row>
    <row r="11">
      <c r="A11" s="5" t="str">
        <f>HYPERLINK("https://www.proedinc.com/Products/7640/ripa2-ross-information-processing-assessmentsecond-edition.aspx","Ross Information Processing Assessment–Second Edition (RIPA-2)")</f>
        <v>Ross Information Processing Assessment–Second Edition (RIPA-2)</v>
      </c>
      <c r="B11" s="7" t="s">
        <v>62</v>
      </c>
      <c r="C11" s="12" t="s">
        <v>30</v>
      </c>
      <c r="D11" s="12" t="s">
        <v>30</v>
      </c>
      <c r="E11" s="12" t="s">
        <v>30</v>
      </c>
      <c r="F11" s="19"/>
      <c r="G11" s="19"/>
      <c r="H11" s="19"/>
      <c r="I11" s="19"/>
      <c r="J11" s="19"/>
      <c r="K11" s="19"/>
    </row>
    <row r="12">
      <c r="A12" s="6" t="str">
        <f>HYPERLINK("https://www.parinc.com/Products/Pkey/455","Test of Problem Solving 2: Adolescent (TOPS-2)")</f>
        <v>Test of Problem Solving 2: Adolescent (TOPS-2)</v>
      </c>
      <c r="B12" s="8" t="s">
        <v>64</v>
      </c>
      <c r="C12" s="15"/>
      <c r="D12" s="28" t="s">
        <v>30</v>
      </c>
      <c r="E12" s="15"/>
      <c r="F12" s="15"/>
      <c r="G12" s="15"/>
      <c r="H12" s="15"/>
      <c r="I12" s="15"/>
      <c r="J12" s="15"/>
      <c r="K12" s="15"/>
    </row>
    <row r="13">
      <c r="A13" s="6" t="str">
        <f>HYPERLINK("https://www.wpspublish.com/tops-3e-test-of-problem-solving-3elementary","Test of Problem Solving 3: Elementary (TOPS-3)")</f>
        <v>Test of Problem Solving 3: Elementary (TOPS-3)</v>
      </c>
      <c r="B13" s="8" t="s">
        <v>65</v>
      </c>
      <c r="C13" s="15"/>
      <c r="D13" s="28" t="s">
        <v>30</v>
      </c>
      <c r="E13" s="15"/>
      <c r="F13" s="15"/>
      <c r="G13" s="15"/>
      <c r="H13" s="15"/>
      <c r="I13" s="15"/>
      <c r="J13" s="15"/>
      <c r="K13" s="15"/>
    </row>
    <row r="14">
      <c r="A14" s="6" t="str">
        <f>HYPERLINK("https://www.parinc.com/Products/Pkey/435","Stroop Color and Word Test (SCWT) ")</f>
        <v>Stroop Color and Word Test (SCWT) </v>
      </c>
      <c r="B14" s="8" t="s">
        <v>62</v>
      </c>
      <c r="C14" s="15"/>
      <c r="D14" s="28" t="s">
        <v>30</v>
      </c>
      <c r="E14" s="15"/>
      <c r="F14" s="15"/>
      <c r="G14" s="15"/>
      <c r="H14" s="15"/>
      <c r="I14" s="15"/>
      <c r="J14" s="15"/>
      <c r="K14" s="28" t="s">
        <v>30</v>
      </c>
    </row>
    <row r="15">
      <c r="A15" s="6" t="str">
        <f>HYPERLINK("https://www.parinc.com/products/pkey/478","Wisconsin Card Sorting Test (WCST)")</f>
        <v>Wisconsin Card Sorting Test (WCST)</v>
      </c>
      <c r="B15" s="8" t="s">
        <v>69</v>
      </c>
      <c r="C15" s="15"/>
      <c r="D15" s="28" t="s">
        <v>30</v>
      </c>
      <c r="E15" s="15"/>
      <c r="F15" s="15"/>
      <c r="G15" s="15"/>
      <c r="H15" s="28" t="s">
        <v>30</v>
      </c>
      <c r="I15" s="15"/>
      <c r="J15" s="15"/>
      <c r="K15" s="28" t="s">
        <v>30</v>
      </c>
    </row>
    <row r="16">
      <c r="A16" s="11"/>
      <c r="B16" s="11"/>
      <c r="C16" s="15"/>
      <c r="D16" s="28"/>
      <c r="E16" s="15"/>
      <c r="F16" s="15"/>
      <c r="G16" s="15"/>
      <c r="H16" s="15"/>
      <c r="I16" s="15"/>
      <c r="J16" s="15"/>
      <c r="K16" s="15"/>
    </row>
    <row r="17">
      <c r="A17" s="32" t="s">
        <v>70</v>
      </c>
      <c r="B17" s="33"/>
      <c r="C17" s="33"/>
      <c r="D17" s="33"/>
      <c r="E17" s="33"/>
      <c r="F17" s="33"/>
      <c r="G17" s="33"/>
      <c r="H17" s="33"/>
      <c r="I17" s="33"/>
      <c r="J17" s="33"/>
      <c r="K17" s="33"/>
    </row>
  </sheetData>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2.71"/>
    <col customWidth="1" min="2" max="2" width="12.0"/>
  </cols>
  <sheetData>
    <row r="1">
      <c r="A1" s="1"/>
      <c r="B1" s="1"/>
      <c r="C1" s="1"/>
      <c r="D1" s="1"/>
      <c r="E1" s="1"/>
      <c r="F1" s="1"/>
      <c r="G1" s="1"/>
    </row>
    <row r="2">
      <c r="A2" s="3" t="s">
        <v>0</v>
      </c>
      <c r="B2" s="3" t="s">
        <v>3</v>
      </c>
      <c r="C2" s="4" t="s">
        <v>4</v>
      </c>
      <c r="D2" s="4" t="s">
        <v>6</v>
      </c>
      <c r="E2" s="4" t="s">
        <v>8</v>
      </c>
      <c r="F2" s="4" t="s">
        <v>9</v>
      </c>
      <c r="G2" s="3" t="s">
        <v>11</v>
      </c>
    </row>
    <row r="3">
      <c r="A3" s="6" t="str">
        <f>HYPERLINK("https://www.pearsonassessments.com/store/usassessments/en/Store/Professional-Assessments/Academic-Learning/Reading/Kaufman-Test-of-Educational-Achievement-%7C-Second-Edition/p/100000665.html","Kaufman Test of Educational Achievement, Second Edition Comprehensive Form (KTEA-II)")</f>
        <v>Kaufman Test of Educational Achievement, Second Edition Comprehensive Form (KTEA-II)</v>
      </c>
      <c r="B3" s="8" t="s">
        <v>29</v>
      </c>
      <c r="C3" s="9" t="s">
        <v>30</v>
      </c>
      <c r="D3" s="9" t="s">
        <v>30</v>
      </c>
      <c r="E3" s="9" t="s">
        <v>30</v>
      </c>
      <c r="F3" s="9" t="s">
        <v>30</v>
      </c>
      <c r="G3" s="11"/>
    </row>
    <row r="4">
      <c r="A4" s="6" t="str">
        <f>HYPERLINK("https://www.pearsonassessments.com/store/usassessments/en/Store/Professional-Assessments/Academic-Learning/Reading/Wechsler-Individual-Achievement-Test-%7C-Third-Edition/p/100000463.html","Wechsler Individual Achievement Test, Third Edition (WIAT-III)")</f>
        <v>Wechsler Individual Achievement Test, Third Edition (WIAT-III)</v>
      </c>
      <c r="B4" s="8" t="s">
        <v>32</v>
      </c>
      <c r="C4" s="9" t="s">
        <v>30</v>
      </c>
      <c r="D4" s="9" t="s">
        <v>30</v>
      </c>
      <c r="E4" s="9" t="s">
        <v>30</v>
      </c>
      <c r="F4" s="9" t="s">
        <v>30</v>
      </c>
      <c r="G4" s="11"/>
    </row>
    <row r="5">
      <c r="A5" s="5" t="str">
        <f>HYPERLINK("https://www.pearsonassessments.com/store/usassessments/en/Store/Professional-Assessments/Academic-Learning/Brief/The-Wide-Range-Achievement-Test-%7C-Expanded-Edition/p/100001912.html?tab=product-details","Wide Range Achievement Test | Expanded Edition
(WRAT-Expanded)")</f>
        <v>Wide Range Achievement Test | Expanded Edition
(WRAT-Expanded)</v>
      </c>
      <c r="B5" s="7" t="s">
        <v>35</v>
      </c>
      <c r="C5" s="9" t="s">
        <v>30</v>
      </c>
      <c r="D5" s="9" t="s">
        <v>30</v>
      </c>
      <c r="E5" s="9" t="s">
        <v>30</v>
      </c>
      <c r="F5" s="9"/>
      <c r="G5" s="9" t="s">
        <v>30</v>
      </c>
    </row>
    <row r="6">
      <c r="A6" s="5" t="str">
        <f>HYPERLINK("https://www.riversideinsights.com/solutions/woodcock-johnson-iv?tab=1&amp;gclid=CjwKCAiA8qLvBRAbEiwAE_ZzPWtZSwfBDoXlza0ky9wfcqr7JqpSNiHl8ieyr0lCpmmuqmH8GW508BoC_E8QAvD_BwE","Woodcock Johnson IV Tests of Achievement")</f>
        <v>Woodcock Johnson IV Tests of Achievement</v>
      </c>
      <c r="B6" s="7" t="s">
        <v>38</v>
      </c>
      <c r="C6" s="9" t="s">
        <v>30</v>
      </c>
      <c r="D6" s="9" t="s">
        <v>30</v>
      </c>
      <c r="E6" s="9" t="s">
        <v>30</v>
      </c>
      <c r="F6" s="9" t="s">
        <v>30</v>
      </c>
      <c r="G6" s="9" t="s">
        <v>30</v>
      </c>
    </row>
  </sheetData>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47.71"/>
    <col customWidth="1" min="2" max="2" width="12.29"/>
    <col customWidth="1" min="3" max="3" width="8.29"/>
    <col customWidth="1" min="4" max="4" width="9.57"/>
    <col customWidth="1" min="5" max="5" width="12.86"/>
    <col customWidth="1" min="6" max="6" width="10.57"/>
    <col customWidth="1" min="7" max="7" width="12.0"/>
    <col customWidth="1" min="8" max="8" width="13.43"/>
    <col customWidth="1" min="9" max="9" width="13.29"/>
    <col customWidth="1" min="10" max="10" width="12.71"/>
    <col customWidth="1" min="11" max="11" width="10.29"/>
    <col customWidth="1" min="12" max="12" width="13.29"/>
  </cols>
  <sheetData>
    <row r="1">
      <c r="A1" s="1"/>
      <c r="B1" s="20"/>
      <c r="C1" s="1"/>
      <c r="D1" s="1"/>
      <c r="E1" s="1"/>
      <c r="F1" s="1"/>
      <c r="G1" s="1"/>
      <c r="H1" s="1"/>
      <c r="I1" s="1"/>
      <c r="J1" s="1"/>
      <c r="K1" s="1"/>
      <c r="L1" s="1"/>
      <c r="M1" s="1"/>
    </row>
    <row r="2">
      <c r="A2" s="3" t="s">
        <v>47</v>
      </c>
      <c r="B2" s="3" t="s">
        <v>3</v>
      </c>
      <c r="C2" s="3" t="s">
        <v>48</v>
      </c>
      <c r="D2" s="4" t="s">
        <v>49</v>
      </c>
      <c r="E2" s="4" t="s">
        <v>50</v>
      </c>
      <c r="F2" s="4" t="s">
        <v>51</v>
      </c>
      <c r="G2" s="4" t="s">
        <v>52</v>
      </c>
      <c r="H2" s="4" t="s">
        <v>53</v>
      </c>
      <c r="I2" s="4" t="s">
        <v>54</v>
      </c>
      <c r="J2" s="4" t="s">
        <v>55</v>
      </c>
      <c r="K2" s="4" t="s">
        <v>56</v>
      </c>
      <c r="L2" s="4" t="s">
        <v>57</v>
      </c>
      <c r="M2" s="4" t="s">
        <v>58</v>
      </c>
    </row>
    <row r="3">
      <c r="A3" s="25" t="str">
        <f>HYPERLINK("https://www.pearsonassessments.com/store/usassessments/en/Store/Professional-Assessments/Developmental-Early-Childhood/Bracken-Basic-Concept-Scale-Expressive/p/100000488.html","Bracken Basic Concept Scale Expressive
(BBCS:E)")</f>
        <v>Bracken Basic Concept Scale Expressive
(BBCS:E)</v>
      </c>
      <c r="B3" s="26" t="s">
        <v>61</v>
      </c>
      <c r="C3" s="7"/>
      <c r="D3" s="10"/>
      <c r="E3" s="10"/>
      <c r="F3" s="10"/>
      <c r="G3" s="27" t="s">
        <v>30</v>
      </c>
      <c r="H3" s="10"/>
      <c r="I3" s="10"/>
      <c r="J3" s="10"/>
      <c r="K3" s="10"/>
      <c r="L3" s="10"/>
      <c r="M3" s="10"/>
    </row>
    <row r="4">
      <c r="A4" s="25" t="str">
        <f>HYPERLINK("https://www.pearsonassessments.com/store/usassessments/en/Store/Professional-Assessments/Developmental-Early-Childhood/Bracken-Basic-Concept-Scale-%7C-Third-Edition%3A-Receptive/p/100000225.html","Bracken Basic Concept Scale | Third Edition: Receptive (BBCS-3:R)")</f>
        <v>Bracken Basic Concept Scale | Third Edition: Receptive (BBCS-3:R)</v>
      </c>
      <c r="B4" s="29" t="s">
        <v>61</v>
      </c>
      <c r="C4" s="7"/>
      <c r="D4" s="10"/>
      <c r="E4" s="10"/>
      <c r="F4" s="10"/>
      <c r="G4" s="27" t="s">
        <v>30</v>
      </c>
      <c r="H4" s="10"/>
      <c r="I4" s="10"/>
      <c r="J4" s="10"/>
      <c r="K4" s="10"/>
      <c r="L4" s="10"/>
      <c r="M4" s="10"/>
    </row>
    <row r="5">
      <c r="A5" s="18" t="str">
        <f>HYPERLINK("https://www.annenberginstitute.org/instruments/brigance-comprehensive-inventory-basic-skills-cibs","Brigance Comprehensive Inventory of Basic Skills-Revised (CIBS)
")</f>
        <v>Brigance Comprehensive Inventory of Basic Skills-Revised (CIBS)
</v>
      </c>
      <c r="B5" s="30"/>
      <c r="C5" s="30" t="s">
        <v>67</v>
      </c>
      <c r="D5" s="27" t="s">
        <v>30</v>
      </c>
      <c r="E5" s="27" t="s">
        <v>30</v>
      </c>
      <c r="F5" s="27" t="s">
        <v>30</v>
      </c>
      <c r="G5" s="27" t="s">
        <v>30</v>
      </c>
      <c r="H5" s="27" t="s">
        <v>30</v>
      </c>
      <c r="I5" s="27" t="s">
        <v>30</v>
      </c>
      <c r="J5" s="27" t="s">
        <v>30</v>
      </c>
      <c r="K5" s="27" t="s">
        <v>30</v>
      </c>
      <c r="L5" s="27" t="s">
        <v>30</v>
      </c>
      <c r="M5" s="31"/>
    </row>
    <row r="6">
      <c r="A6" s="34" t="str">
        <f>HYPERLINK("https://www.proedinc.com/Products/10405/cmat-comprehensive-mathematical-abilities-test-complete-kit.aspx","Comprehensive Mathematical Abilities Test")</f>
        <v>Comprehensive Mathematical Abilities Test</v>
      </c>
      <c r="B6" s="30" t="s">
        <v>71</v>
      </c>
      <c r="C6" s="30"/>
      <c r="D6" s="27" t="s">
        <v>30</v>
      </c>
      <c r="E6" s="27"/>
      <c r="F6" s="27" t="s">
        <v>30</v>
      </c>
      <c r="G6" s="31"/>
      <c r="H6" s="27" t="s">
        <v>30</v>
      </c>
      <c r="I6" s="27" t="s">
        <v>30</v>
      </c>
      <c r="J6" s="31"/>
      <c r="K6" s="31"/>
      <c r="L6" s="31"/>
      <c r="M6" s="31"/>
    </row>
    <row r="7">
      <c r="A7" s="18" t="str">
        <f>HYPERLINK("https://www.academictherapy.com/detailATP.tpl?action=search&amp;cart=15699840481413537&amp;eqskudatarq=DDD-2331&amp;eqTitledatarq=Feifer%20Assessment%20of%20Mathematics%20%28FAM%29&amp;eqvendordatarq=ATP&amp;bobby=%5Bbobby%5D&amp;bob=%5Bbob%5D","Feifer Assessment of Mathematics (FAM)")</f>
        <v>Feifer Assessment of Mathematics (FAM)</v>
      </c>
      <c r="B7" s="30" t="s">
        <v>73</v>
      </c>
      <c r="C7" s="30"/>
      <c r="D7" s="27" t="s">
        <v>30</v>
      </c>
      <c r="E7" s="27"/>
      <c r="F7" s="27" t="s">
        <v>30</v>
      </c>
      <c r="G7" s="31"/>
      <c r="H7" s="27" t="s">
        <v>30</v>
      </c>
      <c r="I7" s="27" t="s">
        <v>30</v>
      </c>
      <c r="J7" s="27" t="s">
        <v>30</v>
      </c>
      <c r="K7" s="31"/>
      <c r="L7" s="31"/>
      <c r="M7" s="31"/>
    </row>
    <row r="8">
      <c r="A8" s="34" t="str">
        <f>HYPERLINK("https://www.pearsonassessments.com/store/usassessments/en/Store/Professional-Assessments/Academic-Learning/Reading/Kaufman-Test-of-Educational-Achievement-%7C-Third-Edition/p/100000777.html?tab=product-details","Kaufman Test of Educational Achievement: Mathematics/Academic Skills")</f>
        <v>Kaufman Test of Educational Achievement: Mathematics/Academic Skills</v>
      </c>
      <c r="B8" s="38" t="s">
        <v>84</v>
      </c>
      <c r="C8" s="38"/>
      <c r="D8" s="27" t="s">
        <v>30</v>
      </c>
      <c r="E8" s="27" t="s">
        <v>30</v>
      </c>
      <c r="F8" s="27" t="s">
        <v>30</v>
      </c>
      <c r="G8" s="27" t="s">
        <v>30</v>
      </c>
      <c r="H8" s="31"/>
      <c r="I8" s="31"/>
      <c r="J8" s="27" t="s">
        <v>30</v>
      </c>
      <c r="K8" s="31"/>
      <c r="L8" s="31"/>
      <c r="M8" s="31"/>
    </row>
    <row r="9">
      <c r="A9" s="34" t="str">
        <f>HYPERLINK("https://www.pearsonassessments.com/store/usassessments/en/Store/Professional-Assessments/Academic-Learning/Math/KeyMath-3-Diagnostic-Assessment/p/100000649.html?tab=product-details","Key Math")</f>
        <v>Key Math</v>
      </c>
      <c r="B9" s="39" t="s">
        <v>86</v>
      </c>
      <c r="C9" s="30" t="s">
        <v>87</v>
      </c>
      <c r="D9" s="27" t="s">
        <v>30</v>
      </c>
      <c r="E9" s="27" t="s">
        <v>30</v>
      </c>
      <c r="F9" s="27" t="s">
        <v>30</v>
      </c>
      <c r="G9" s="27" t="s">
        <v>30</v>
      </c>
      <c r="H9" s="27" t="s">
        <v>30</v>
      </c>
      <c r="I9" s="27" t="s">
        <v>30</v>
      </c>
      <c r="J9" s="27" t="s">
        <v>30</v>
      </c>
      <c r="K9" s="27" t="s">
        <v>30</v>
      </c>
      <c r="L9" s="27" t="s">
        <v>30</v>
      </c>
      <c r="M9" s="31"/>
    </row>
    <row r="10">
      <c r="A10" s="18" t="str">
        <f>HYPERLINK("https://www.proedinc.com/Products/13845/mathematics-fluency-and-calculation-tests-mfacts--complete-secondary-kit.aspx","Mathematical Fluency and Calculations Tests (MFaCTs)")</f>
        <v>Mathematical Fluency and Calculations Tests (MFaCTs)</v>
      </c>
      <c r="B10" s="39" t="s">
        <v>89</v>
      </c>
      <c r="C10" s="40">
        <v>43628.0</v>
      </c>
      <c r="D10" s="27" t="s">
        <v>30</v>
      </c>
      <c r="E10" s="27"/>
      <c r="F10" s="27" t="s">
        <v>30</v>
      </c>
      <c r="G10" s="31"/>
      <c r="H10" s="27" t="s">
        <v>30</v>
      </c>
      <c r="I10" s="31"/>
      <c r="J10" s="31"/>
      <c r="K10" s="31"/>
      <c r="L10" s="31"/>
      <c r="M10" s="31"/>
    </row>
    <row r="11">
      <c r="A11" s="18" t="str">
        <f>HYPERLINK("https://www.academictherapy.com/detailATP.tpl?action=search&amp;cart=15699840481413537&amp;eqskudatarq=DDD-2124&amp;eqTitledatarq=Mathematics%20Fluency%20and%20Calculation%20Tests-Elementary%20%28MFaCTS-E%29&amp;eqvendordatarq=ATP&amp;bobby=%5Bbobby%5D&amp;bob=%5Bbob%5D","Mathematics Fluency and Calculation Tests-Secondary (MFaCTS-E)")</f>
        <v>Mathematics Fluency and Calculation Tests-Secondary (MFaCTS-E)</v>
      </c>
      <c r="B11" s="39" t="s">
        <v>93</v>
      </c>
      <c r="C11" s="40">
        <v>43470.0</v>
      </c>
      <c r="D11" s="27" t="s">
        <v>30</v>
      </c>
      <c r="E11" s="27" t="s">
        <v>30</v>
      </c>
      <c r="F11" s="27"/>
      <c r="G11" s="31"/>
      <c r="H11" s="27"/>
      <c r="I11" s="31"/>
      <c r="J11" s="31"/>
      <c r="K11" s="31"/>
      <c r="L11" s="31"/>
      <c r="M11" s="31"/>
    </row>
    <row r="12">
      <c r="A12" s="18" t="str">
        <f>HYPERLINK("http://brainmetric.com/products/pasat.htm","Paced Auditory Serial Addition Test (PASAT)")</f>
        <v>Paced Auditory Serial Addition Test (PASAT)</v>
      </c>
      <c r="B12" s="42"/>
      <c r="C12" s="42"/>
      <c r="D12" s="31"/>
      <c r="E12" s="31"/>
      <c r="F12" s="31"/>
      <c r="G12" s="31"/>
      <c r="H12" s="27" t="s">
        <v>30</v>
      </c>
      <c r="I12" s="31"/>
      <c r="J12" s="31"/>
      <c r="K12" s="31"/>
      <c r="L12" s="31"/>
      <c r="M12" s="31"/>
    </row>
    <row r="13">
      <c r="A13" s="18" t="str">
        <f>HYPERLINK("https://www.academictherapy.com/detailATP.tpl?action=search&amp;cart=15699840481413537&amp;eqskudatarq=DDD-1513&amp;eqTitledatarq=Test%20of%20Early%20Mathematics%20Ability%20-%203%20%28TEMA-3%29&amp;eqvendordatarq=ATP&amp;bobby=%5Bbobby%5D&amp;bob=%5Bbob%5D","Test of Early Mathematics Ability - 3 (TEMA-3)")</f>
        <v>Test of Early Mathematics Ability - 3 (TEMA-3)</v>
      </c>
      <c r="B13" s="39" t="s">
        <v>97</v>
      </c>
      <c r="C13" s="42"/>
      <c r="D13" s="27" t="s">
        <v>30</v>
      </c>
      <c r="E13" s="27" t="s">
        <v>30</v>
      </c>
      <c r="F13" s="27" t="s">
        <v>30</v>
      </c>
      <c r="G13" s="27" t="s">
        <v>30</v>
      </c>
      <c r="H13" s="27" t="s">
        <v>30</v>
      </c>
      <c r="I13" s="27" t="s">
        <v>30</v>
      </c>
      <c r="J13" s="31"/>
      <c r="K13" s="31"/>
      <c r="L13" s="31"/>
      <c r="M13" s="31"/>
    </row>
    <row r="14">
      <c r="A14" s="18" t="str">
        <f>HYPERLINK("https://www.academictherapy.com/detailATP.tpl?action=search&amp;cart=15699840481413537&amp;eqskudatarq=DDD-1580&amp;eqTitledatarq=Test%20of%20Mathematical%20Abilities%20-%203%20%28TOMA-3%29&amp;eqvendordatarq=ATP&amp;bobby=%5Bbobby%5D&amp;bob=%5Bbob%5D","Test of Mathematical Abilities - 3 (TOMA-3)")</f>
        <v>Test of Mathematical Abilities - 3 (TOMA-3)</v>
      </c>
      <c r="B14" s="39" t="s">
        <v>99</v>
      </c>
      <c r="C14" s="42"/>
      <c r="D14" s="27" t="s">
        <v>30</v>
      </c>
      <c r="E14" s="27" t="s">
        <v>30</v>
      </c>
      <c r="F14" s="27" t="s">
        <v>30</v>
      </c>
      <c r="G14" s="31"/>
      <c r="H14" s="27"/>
      <c r="I14" s="31"/>
      <c r="J14" s="27" t="s">
        <v>30</v>
      </c>
      <c r="K14" s="31"/>
      <c r="L14" s="31"/>
      <c r="M14" s="31"/>
    </row>
    <row r="15">
      <c r="A15" s="18" t="str">
        <f>HYPERLINK("https://www.pearsonassessments.com/store/usassessments/en/Store/Professional-Assessments/Academic-Learning/Reading/Wechsler-Individual-Achievement-Test-%7C-Third-Edition/p/100000463.html","Wechsler Individual Achievement Test: Numerical Operations, Math Problem Solving, Mathematics Composite")</f>
        <v>Wechsler Individual Achievement Test: Numerical Operations, Math Problem Solving, Mathematics Composite</v>
      </c>
      <c r="B15" s="39" t="s">
        <v>32</v>
      </c>
      <c r="C15" s="39" t="s">
        <v>87</v>
      </c>
      <c r="D15" s="27" t="s">
        <v>30</v>
      </c>
      <c r="E15" s="27"/>
      <c r="F15" s="27" t="s">
        <v>30</v>
      </c>
      <c r="G15" s="31"/>
      <c r="H15" s="27" t="s">
        <v>30</v>
      </c>
      <c r="I15" s="27" t="s">
        <v>30</v>
      </c>
      <c r="J15" s="31"/>
      <c r="K15" s="31"/>
      <c r="L15" s="31"/>
      <c r="M15" s="31"/>
    </row>
    <row r="16">
      <c r="A16" s="34" t="str">
        <f>HYPERLINK("https://www.pearsonassessments.com/store/usassessments/en/Store/Professional-Assessments/Academic-Learning/Brief/The-Wide-Range-Achievement-Test-%7C-Expanded-Edition/p/100001912.html?tab=product-details","Wide Range Achievement Test: Arithmetic")</f>
        <v>Wide Range Achievement Test: Arithmetic</v>
      </c>
      <c r="B16" s="39" t="s">
        <v>103</v>
      </c>
      <c r="C16" s="39" t="s">
        <v>87</v>
      </c>
      <c r="D16" s="27" t="s">
        <v>30</v>
      </c>
      <c r="E16" s="9" t="s">
        <v>30</v>
      </c>
      <c r="F16" s="27" t="s">
        <v>30</v>
      </c>
      <c r="G16" s="27" t="s">
        <v>30</v>
      </c>
      <c r="H16" s="27" t="s">
        <v>30</v>
      </c>
      <c r="I16" s="27" t="s">
        <v>30</v>
      </c>
      <c r="J16" s="27" t="s">
        <v>30</v>
      </c>
      <c r="K16" s="27" t="s">
        <v>30</v>
      </c>
      <c r="L16" s="27" t="s">
        <v>30</v>
      </c>
      <c r="M16" s="27" t="s">
        <v>30</v>
      </c>
    </row>
    <row r="17">
      <c r="A17" s="44" t="str">
        <f>HYPERLINK("http://hmhco-v1.prod.webpr.hmhco.com/hmh-assessments-disabled/clinical-and-special-needs-assessment/wj-iv?atrkid=V3ADW6700B927_31974144412_aud-337462587334:dsa-134396739155__88816288372_g_c___1t1&amp;gclid=CjwKCAjw2qHsBRAGEiwAMbPoDH-pOZCP46E2AvSZxuwok-XGkcYGZ"&amp;"u3PhHu727VTOeoq0QDYq75akhoCroMQAvD_BwE","Woodcock Johnson IV Tests of Achievement")</f>
        <v>Woodcock Johnson IV Tests of Achievement</v>
      </c>
      <c r="B17" s="7" t="s">
        <v>38</v>
      </c>
      <c r="C17" s="7" t="s">
        <v>87</v>
      </c>
      <c r="D17" s="45" t="s">
        <v>30</v>
      </c>
      <c r="E17" s="45" t="s">
        <v>30</v>
      </c>
      <c r="F17" s="45" t="s">
        <v>30</v>
      </c>
      <c r="G17" s="9" t="s">
        <v>30</v>
      </c>
      <c r="H17" s="9" t="s">
        <v>30</v>
      </c>
      <c r="I17" s="9" t="s">
        <v>30</v>
      </c>
      <c r="J17" s="9" t="s">
        <v>30</v>
      </c>
      <c r="K17" s="9" t="s">
        <v>30</v>
      </c>
      <c r="L17" s="9" t="s">
        <v>30</v>
      </c>
      <c r="M17" s="9" t="s">
        <v>30</v>
      </c>
    </row>
    <row r="18">
      <c r="A18" s="46"/>
      <c r="B18" s="47"/>
      <c r="C18" s="47"/>
      <c r="D18" s="47"/>
      <c r="E18" s="47"/>
      <c r="F18" s="47"/>
      <c r="G18" s="47"/>
      <c r="H18" s="47"/>
      <c r="I18" s="47"/>
      <c r="J18" s="47"/>
      <c r="K18" s="47"/>
      <c r="L18" s="47"/>
      <c r="M18" s="47"/>
    </row>
    <row r="19">
      <c r="A19" s="48" t="s">
        <v>108</v>
      </c>
      <c r="B19" s="49"/>
      <c r="C19" s="49"/>
      <c r="D19" s="49"/>
      <c r="E19" s="49"/>
      <c r="F19" s="49"/>
      <c r="G19" s="49"/>
      <c r="H19" s="49"/>
      <c r="I19" s="49"/>
      <c r="J19" s="49"/>
      <c r="K19" s="49"/>
      <c r="L19" s="49"/>
      <c r="M19" s="49"/>
    </row>
    <row r="20">
      <c r="A20" s="19" t="s">
        <v>109</v>
      </c>
      <c r="B20" s="30"/>
      <c r="C20" s="30"/>
      <c r="D20" s="27"/>
      <c r="E20" s="27"/>
      <c r="F20" s="27"/>
      <c r="G20" s="31"/>
      <c r="H20" s="27"/>
      <c r="I20" s="27"/>
      <c r="J20" s="27"/>
      <c r="K20" s="31"/>
      <c r="L20" s="31"/>
      <c r="M20" s="31"/>
    </row>
  </sheetData>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75"/>
  <cols>
    <col customWidth="1" min="1" max="1" width="39.86"/>
    <col customWidth="1" min="2" max="2" width="13.71"/>
    <col customWidth="1" min="3" max="3" width="9.86"/>
    <col customWidth="1" min="4" max="4" width="13.43"/>
    <col customWidth="1" min="5" max="5" width="12.14"/>
    <col customWidth="1" min="6" max="6" width="12.71"/>
    <col customWidth="1" min="7" max="7" width="11.71"/>
    <col customWidth="1" min="8" max="8" width="12.86"/>
    <col customWidth="1" min="9" max="9" width="13.71"/>
    <col customWidth="1" min="10" max="10" width="12.86"/>
    <col customWidth="1" min="11" max="11" width="14.71"/>
  </cols>
  <sheetData>
    <row r="1">
      <c r="A1" s="1"/>
      <c r="B1" s="35"/>
      <c r="C1" s="1"/>
      <c r="D1" s="1"/>
      <c r="E1" s="1"/>
      <c r="F1" s="1"/>
      <c r="G1" s="1"/>
      <c r="H1" s="1"/>
      <c r="I1" s="1"/>
      <c r="J1" s="1"/>
      <c r="K1" s="1"/>
    </row>
    <row r="2">
      <c r="A2" s="3" t="s">
        <v>74</v>
      </c>
      <c r="B2" s="35" t="s">
        <v>3</v>
      </c>
      <c r="C2" s="3" t="s">
        <v>75</v>
      </c>
      <c r="D2" s="3" t="s">
        <v>76</v>
      </c>
      <c r="E2" s="3" t="s">
        <v>77</v>
      </c>
      <c r="F2" s="3" t="s">
        <v>78</v>
      </c>
      <c r="G2" s="3" t="s">
        <v>79</v>
      </c>
      <c r="H2" s="3" t="s">
        <v>80</v>
      </c>
      <c r="I2" s="3" t="s">
        <v>81</v>
      </c>
      <c r="J2" s="3" t="s">
        <v>82</v>
      </c>
      <c r="K2" s="3" t="s">
        <v>83</v>
      </c>
    </row>
    <row r="3">
      <c r="A3" s="25" t="str">
        <f>HYPERLINK("https://www.pearsonassessments.com/store/usassessments/en/Store/Professional-Assessments/Developmental-Early-Childhood/Bracken-Basic-Concept-Scale-Expressive/p/100000488.html","Bracken Basic Concept Scale Expressive
(BBCS:E)")</f>
        <v>Bracken Basic Concept Scale Expressive
(BBCS:E)</v>
      </c>
      <c r="B3" s="36" t="s">
        <v>61</v>
      </c>
      <c r="C3" s="37" t="s">
        <v>30</v>
      </c>
      <c r="D3" s="15"/>
      <c r="E3" s="15"/>
      <c r="F3" s="15"/>
      <c r="G3" s="15"/>
      <c r="H3" s="15"/>
      <c r="I3" s="15"/>
      <c r="J3" s="15"/>
      <c r="K3" s="15"/>
    </row>
    <row r="4">
      <c r="A4" s="25" t="str">
        <f>HYPERLINK("https://www.pearsonassessments.com/store/usassessments/en/Store/Professional-Assessments/Developmental-Early-Childhood/Bracken-Basic-Concept-Scale-%7C-Third-Edition%3A-Receptive/p/100000225.html","Bracken Basic Concept Scale | Third Edition: Receptive (BBCS-3:R)")</f>
        <v>Bracken Basic Concept Scale | Third Edition: Receptive (BBCS-3:R)</v>
      </c>
      <c r="B4" s="36" t="s">
        <v>61</v>
      </c>
      <c r="C4" s="37" t="s">
        <v>30</v>
      </c>
      <c r="D4" s="15"/>
      <c r="E4" s="15"/>
      <c r="F4" s="15"/>
      <c r="G4" s="15"/>
      <c r="H4" s="15"/>
      <c r="I4" s="15"/>
      <c r="J4" s="15"/>
      <c r="K4" s="15"/>
    </row>
    <row r="5">
      <c r="A5" s="18" t="str">
        <f>HYPERLINK("https://www.annenberginstitute.org/instruments/brigance-comprehensive-inventory-basic-skills-cibs","Brigance Comprehensive Inventory of Basic Skills-Revised (CIBS)
")</f>
        <v>Brigance Comprehensive Inventory of Basic Skills-Revised (CIBS)
</v>
      </c>
      <c r="B5" s="41" t="s">
        <v>91</v>
      </c>
      <c r="C5" s="37" t="s">
        <v>30</v>
      </c>
      <c r="D5" s="37" t="s">
        <v>30</v>
      </c>
      <c r="E5" s="37"/>
      <c r="F5" s="37" t="s">
        <v>30</v>
      </c>
      <c r="G5" s="37"/>
      <c r="H5" s="37" t="s">
        <v>30</v>
      </c>
      <c r="I5" s="37" t="s">
        <v>30</v>
      </c>
      <c r="J5" s="37" t="s">
        <v>30</v>
      </c>
      <c r="K5" s="37" t="s">
        <v>30</v>
      </c>
    </row>
    <row r="6">
      <c r="A6" s="5" t="str">
        <f>HYPERLINK("https://www.pearsonclinical.com.au/products/view/516","Comprehension Test of Phonological Processing (C-TOPP2)")</f>
        <v>Comprehension Test of Phonological Processing (C-TOPP2)</v>
      </c>
      <c r="B6" s="39" t="s">
        <v>92</v>
      </c>
      <c r="C6" s="37"/>
      <c r="D6" s="37" t="s">
        <v>30</v>
      </c>
      <c r="E6" s="37" t="s">
        <v>30</v>
      </c>
      <c r="F6" s="15"/>
      <c r="G6" s="15"/>
      <c r="H6" s="37" t="s">
        <v>30</v>
      </c>
      <c r="I6" s="15"/>
      <c r="J6" s="15"/>
      <c r="K6" s="15"/>
    </row>
    <row r="7">
      <c r="A7" s="25" t="str">
        <f>HYPERLINK("https://www.wpspublish.com/crevt-3-comprehensive-receptive-and-expressive-vocabulary-test-third-edition?gclid=Cj0KCQiAz53vBRCpARIsAPPsz8Xhb2Xx1JHSY5R8uTGgdcZjKUaI1DqMYk6ABmmvOzCsQIO-ambth8UaAkw6EALw_wcB","Comprehensive Receptive &amp; Expressive Vocabulary Test 
")</f>
        <v>Comprehensive Receptive &amp; Expressive Vocabulary Test 
</v>
      </c>
      <c r="B7" s="39" t="s">
        <v>95</v>
      </c>
      <c r="C7" s="15"/>
      <c r="D7" s="15"/>
      <c r="E7" s="15"/>
      <c r="F7" s="15"/>
      <c r="G7" s="15"/>
      <c r="H7" s="37" t="s">
        <v>30</v>
      </c>
      <c r="I7" s="15"/>
      <c r="J7" s="15"/>
      <c r="K7" s="15"/>
    </row>
    <row r="8">
      <c r="A8" s="5" t="str">
        <f>HYPERLINK("http://movingahead.psy.unsw.edu.au/documents/research/outcome%20measures/adult/Neuropsychological%20Impairment/Website%20COWAT.pdf","Controlled Oral Word Association (COWA/COWAT)")</f>
        <v>Controlled Oral Word Association (COWA/COWAT)</v>
      </c>
      <c r="B8" s="39"/>
      <c r="C8" s="37" t="s">
        <v>30</v>
      </c>
      <c r="D8" s="37"/>
      <c r="E8" s="37" t="s">
        <v>30</v>
      </c>
      <c r="F8" s="37" t="s">
        <v>30</v>
      </c>
      <c r="G8" s="15"/>
      <c r="H8" s="15"/>
      <c r="I8" s="15"/>
      <c r="J8" s="37" t="s">
        <v>30</v>
      </c>
      <c r="K8" s="15"/>
    </row>
    <row r="9">
      <c r="A9" s="43" t="str">
        <f>HYPERLINK("https://www.wpspublish.com/dst-decoding-skills-test#:~:targetText=The%20Decoding%20Skills%20Test%20(DST,which%20an%20individual%20needs%20help.","Decoding Skills Test (DST) ")</f>
        <v>Decoding Skills Test (DST) </v>
      </c>
      <c r="B9" s="39" t="s">
        <v>98</v>
      </c>
      <c r="C9" s="37" t="s">
        <v>30</v>
      </c>
      <c r="D9" s="37" t="s">
        <v>30</v>
      </c>
      <c r="E9" s="37"/>
      <c r="F9" s="37" t="s">
        <v>30</v>
      </c>
      <c r="G9" s="37" t="s">
        <v>30</v>
      </c>
      <c r="H9" s="37"/>
      <c r="I9" s="37" t="s">
        <v>30</v>
      </c>
      <c r="J9" s="37" t="s">
        <v>30</v>
      </c>
      <c r="K9" s="37" t="s">
        <v>30</v>
      </c>
    </row>
    <row r="10">
      <c r="A10" s="43" t="str">
        <f>HYPERLINK("https://www.proedinc.com/Products/14590/dtla5-detroit-tests-of-learning-abilitiesfifth-edition.aspx","Detroit Tests of Learning Abilities–Fifth Edition (DTLA-5)")</f>
        <v>Detroit Tests of Learning Abilities–Fifth Edition (DTLA-5)</v>
      </c>
      <c r="B10" s="39" t="s">
        <v>44</v>
      </c>
      <c r="C10" s="37"/>
      <c r="D10" s="37"/>
      <c r="E10" s="37" t="s">
        <v>30</v>
      </c>
      <c r="F10" s="37"/>
      <c r="G10" s="37" t="s">
        <v>30</v>
      </c>
      <c r="H10" s="37" t="s">
        <v>30</v>
      </c>
      <c r="I10" s="37" t="s">
        <v>30</v>
      </c>
      <c r="J10" s="37" t="s">
        <v>30</v>
      </c>
      <c r="K10" s="37" t="s">
        <v>30</v>
      </c>
    </row>
    <row r="11">
      <c r="A11" s="5" t="str">
        <f>HYPERLINK("https://www.proedinc.com/Products/13170/dar2-diagnostic-assessments-of-readingsecond-edition-form-a-and-form-b-classroom-combo-kit-with-tts.aspx#:~:targetText=The%20Diagnostic%20Assessments%20of%20Reading,%2C%20spelling%2C%20and%20word%20meaning.","Diagnostic Assessments of Reading with Trial Teach Strategies (DAR-2)")</f>
        <v>Diagnostic Assessments of Reading with Trial Teach Strategies (DAR-2)</v>
      </c>
      <c r="B11" s="39" t="s">
        <v>102</v>
      </c>
      <c r="C11" s="37" t="s">
        <v>30</v>
      </c>
      <c r="D11" s="37" t="s">
        <v>30</v>
      </c>
      <c r="E11" s="37"/>
      <c r="F11" s="37" t="s">
        <v>30</v>
      </c>
      <c r="G11" s="37" t="s">
        <v>30</v>
      </c>
      <c r="H11" s="37" t="s">
        <v>30</v>
      </c>
      <c r="I11" s="37" t="s">
        <v>30</v>
      </c>
      <c r="J11" s="37" t="s">
        <v>30</v>
      </c>
      <c r="K11" s="37"/>
    </row>
    <row r="12">
      <c r="A12" s="5" t="str">
        <f>HYPERLINK("http://www.mypearsonstore.com/bookstore/ekwall-shanker-reading-inventory-with-enhanced-pearson-9780134800332","Ekwall/Shanker Reading Inventory (ESRI)")</f>
        <v>Ekwall/Shanker Reading Inventory (ESRI)</v>
      </c>
      <c r="B12" s="39" t="s">
        <v>104</v>
      </c>
      <c r="C12" s="37" t="s">
        <v>30</v>
      </c>
      <c r="D12" s="37" t="s">
        <v>30</v>
      </c>
      <c r="E12" s="37"/>
      <c r="F12" s="37" t="s">
        <v>30</v>
      </c>
      <c r="G12" s="37" t="s">
        <v>30</v>
      </c>
      <c r="H12" s="15"/>
      <c r="I12" s="37" t="s">
        <v>30</v>
      </c>
      <c r="J12" s="15"/>
      <c r="K12" s="37" t="s">
        <v>30</v>
      </c>
    </row>
    <row r="13">
      <c r="A13" s="5" t="str">
        <f>HYPERLINK("https://www.proedinc.com/Products/13692/eowpvt4-expressive-oneword-picture-vocabulary-testfourth-edition.aspx","Expressive One-Word Picture Vocabulary Test  (EOWPVT)")</f>
        <v>Expressive One-Word Picture Vocabulary Test  (EOWPVT)</v>
      </c>
      <c r="B13" s="39" t="s">
        <v>106</v>
      </c>
      <c r="C13" s="37"/>
      <c r="D13" s="37"/>
      <c r="E13" s="37"/>
      <c r="F13" s="15"/>
      <c r="G13" s="37"/>
      <c r="H13" s="37" t="s">
        <v>30</v>
      </c>
      <c r="I13" s="15"/>
      <c r="J13" s="15"/>
      <c r="K13" s="15"/>
    </row>
    <row r="14">
      <c r="A14" s="5" t="str">
        <f>HYPERLINK("https://www.pearsonassessments.com/store/usassessments/en/Store/Professional-Assessments/Academic-Learning/Brief/Expressive-Vocabulary-Test-%7C-Third-Edition/p/100001982.html","Expressive Vocabulary Test (EVT-3)")</f>
        <v>Expressive Vocabulary Test (EVT-3)</v>
      </c>
      <c r="B14" s="39" t="s">
        <v>110</v>
      </c>
      <c r="C14" s="37"/>
      <c r="D14" s="37"/>
      <c r="E14" s="37"/>
      <c r="F14" s="15"/>
      <c r="G14" s="37"/>
      <c r="H14" s="37" t="s">
        <v>30</v>
      </c>
      <c r="I14" s="15"/>
      <c r="J14" s="15"/>
      <c r="K14" s="15"/>
    </row>
    <row r="15">
      <c r="A15" s="5" t="str">
        <f>HYPERLINK("https://link.springer.com/referenceworkentry/10.1007%2F978-0-387-79948-3_886","F-A-S Test")</f>
        <v>F-A-S Test</v>
      </c>
      <c r="B15" s="39" t="s">
        <v>112</v>
      </c>
      <c r="C15" s="37"/>
      <c r="D15" s="37" t="s">
        <v>30</v>
      </c>
      <c r="E15" s="37"/>
      <c r="F15" s="15"/>
      <c r="G15" s="37"/>
      <c r="H15" s="37"/>
      <c r="I15" s="15"/>
      <c r="J15" s="37" t="s">
        <v>30</v>
      </c>
      <c r="K15" s="15"/>
    </row>
    <row r="16">
      <c r="A16" s="5" t="str">
        <f>HYPERLINK("https://www.thoughtco.com/what-are-fry-words-4172325","Fryer Dolch-Informal Word List
")</f>
        <v>Fryer Dolch-Informal Word List
</v>
      </c>
      <c r="B16" s="39" t="s">
        <v>113</v>
      </c>
      <c r="C16" s="37" t="s">
        <v>30</v>
      </c>
      <c r="D16" s="37" t="s">
        <v>30</v>
      </c>
      <c r="E16" s="37"/>
      <c r="F16" s="37" t="s">
        <v>30</v>
      </c>
      <c r="G16" s="37" t="s">
        <v>30</v>
      </c>
      <c r="H16" s="37"/>
      <c r="I16" s="15"/>
      <c r="J16" s="37"/>
      <c r="K16" s="15"/>
    </row>
    <row r="17">
      <c r="A17" s="5" t="str">
        <f>HYPERLINK("https://www.proedinc.com/Products/10965/gdrt2-gray-diagnostic-reading-testssecond-edition.aspx","Gray Diagnostic Reading Tests (GDRT-2)")</f>
        <v>Gray Diagnostic Reading Tests (GDRT-2)</v>
      </c>
      <c r="B17" s="39" t="s">
        <v>114</v>
      </c>
      <c r="C17" s="15"/>
      <c r="D17" s="37" t="s">
        <v>30</v>
      </c>
      <c r="E17" s="37" t="s">
        <v>30</v>
      </c>
      <c r="F17" s="37" t="s">
        <v>30</v>
      </c>
      <c r="G17" s="15"/>
      <c r="H17" s="37" t="s">
        <v>30</v>
      </c>
      <c r="I17" s="28" t="s">
        <v>30</v>
      </c>
      <c r="J17" s="15"/>
      <c r="K17" s="37" t="s">
        <v>30</v>
      </c>
    </row>
    <row r="18">
      <c r="A18" s="5" t="str">
        <f>HYPERLINK("https://www.wpspublish.com/store/p/2789/gort-5-gray-oral-reading-test-fifth-edition?gclid=EAIaIQobChMI_pXJiJml4gIV7h-tBh0KQAQQEAAYASAAEgLnfvD_BwE","Gray Oral Reading Tests (GORT-5)")</f>
        <v>Gray Oral Reading Tests (GORT-5)</v>
      </c>
      <c r="B18" s="39" t="s">
        <v>116</v>
      </c>
      <c r="C18" s="37" t="s">
        <v>30</v>
      </c>
      <c r="D18" s="15"/>
      <c r="E18" s="15"/>
      <c r="F18" s="37" t="s">
        <v>30</v>
      </c>
      <c r="G18" s="37" t="s">
        <v>30</v>
      </c>
      <c r="H18" s="37" t="s">
        <v>30</v>
      </c>
      <c r="I18" s="37" t="s">
        <v>30</v>
      </c>
      <c r="J18" s="37" t="s">
        <v>30</v>
      </c>
      <c r="K18" s="37" t="s">
        <v>30</v>
      </c>
    </row>
    <row r="19">
      <c r="A19" s="5" t="str">
        <f>HYPERLINK("https://www.wpspublish.com/gsrt-gray-silent-reading-test","Gray Silent Reading Tests (GSRT)")</f>
        <v>Gray Silent Reading Tests (GSRT)</v>
      </c>
      <c r="B19" s="39" t="s">
        <v>118</v>
      </c>
      <c r="C19" s="15"/>
      <c r="D19" s="15"/>
      <c r="E19" s="15"/>
      <c r="F19" s="15"/>
      <c r="G19" s="15"/>
      <c r="H19" s="15"/>
      <c r="I19" s="37" t="s">
        <v>30</v>
      </c>
      <c r="J19" s="37"/>
      <c r="K19" s="15"/>
    </row>
    <row r="20">
      <c r="A20" s="5" t="str">
        <f>HYPERLINK("https://www.pearsonassessments.com/store/usassessments/en/Store/Professional-Assessments/Academic-Learning/Reading/Kaufman-Test-of-Educational-Achievement-%7C-Third-Edition/p/100000777.html","Kaufman Test of Educational Achievement (KTEA-3)")</f>
        <v>Kaufman Test of Educational Achievement (KTEA-3)</v>
      </c>
      <c r="B20" s="39" t="s">
        <v>133</v>
      </c>
      <c r="C20" s="15"/>
      <c r="D20" s="37" t="s">
        <v>30</v>
      </c>
      <c r="E20" s="37" t="s">
        <v>30</v>
      </c>
      <c r="F20" s="37" t="s">
        <v>30</v>
      </c>
      <c r="G20" s="37" t="s">
        <v>30</v>
      </c>
      <c r="H20" s="15"/>
      <c r="I20" s="37" t="s">
        <v>30</v>
      </c>
      <c r="J20" s="37" t="s">
        <v>30</v>
      </c>
      <c r="K20" s="37" t="s">
        <v>30</v>
      </c>
    </row>
    <row r="21">
      <c r="A21" s="25" t="str">
        <f>HYPERLINK("https://www.pearsonassessments.com/store/usassessments/en/Store/Professional-Assessments/Developmental-Early-Childhood/Khan-Lewis-Phonological-Analysis-%7C-Third-Edition/p/100001242.html","Khan-Lewis Phonological Analysis, 3rd edition (KLPA)")</f>
        <v>Khan-Lewis Phonological Analysis, 3rd edition (KLPA)</v>
      </c>
      <c r="B21" s="39" t="s">
        <v>135</v>
      </c>
      <c r="C21" s="15"/>
      <c r="D21" s="37" t="s">
        <v>30</v>
      </c>
      <c r="E21" s="15"/>
      <c r="F21" s="15"/>
      <c r="G21" s="15"/>
      <c r="H21" s="15"/>
      <c r="I21" s="15"/>
      <c r="J21" s="15"/>
      <c r="K21" s="15"/>
    </row>
    <row r="22">
      <c r="A22" s="5" t="str">
        <f>HYPERLINK("https://www.proedinc.com/Products/10980/lindamood-auditory-conceptualization-testthird-edition-lac3.aspx","Lindamood Auditory Conceptualization Test (LAC-3)")</f>
        <v>Lindamood Auditory Conceptualization Test (LAC-3)</v>
      </c>
      <c r="B22" s="39" t="s">
        <v>136</v>
      </c>
      <c r="C22" s="15"/>
      <c r="D22" s="37" t="s">
        <v>30</v>
      </c>
      <c r="E22" s="15"/>
      <c r="F22" s="15"/>
      <c r="G22" s="15"/>
      <c r="H22" s="15"/>
      <c r="I22" s="15"/>
      <c r="J22" s="15"/>
      <c r="K22" s="15"/>
    </row>
    <row r="23">
      <c r="A23" s="5" t="str">
        <f>HYPERLINK("https://www.superduperinc.com/products/view.aspx?pid=LST4340&amp;s=lct-a-nu-complete-kit#.XbM9medKjeQ","Listening Comprehension Test–Adolescent: Normative Update (LCT-A: NU)")</f>
        <v>Listening Comprehension Test–Adolescent: Normative Update (LCT-A: NU)</v>
      </c>
      <c r="B23" s="39" t="s">
        <v>64</v>
      </c>
      <c r="C23" s="15"/>
      <c r="D23" s="37"/>
      <c r="E23" s="15"/>
      <c r="F23" s="15"/>
      <c r="G23" s="15"/>
      <c r="H23" s="37" t="s">
        <v>30</v>
      </c>
      <c r="I23" s="15"/>
      <c r="J23" s="15"/>
      <c r="K23" s="37" t="s">
        <v>30</v>
      </c>
    </row>
    <row r="24">
      <c r="A24" s="25" t="str">
        <f>HYPERLINK("https://www.superduperinc.com/products/view.aspx?pid=MAVA22#.XbMyxedKjeQ","Montgomery Assessment of Vocabulary Acquisition (MAVA) 
")</f>
        <v>Montgomery Assessment of Vocabulary Acquisition (MAVA) 
</v>
      </c>
      <c r="B24" s="39" t="s">
        <v>140</v>
      </c>
      <c r="C24" s="15"/>
      <c r="D24" s="37" t="s">
        <v>30</v>
      </c>
      <c r="E24" s="15"/>
      <c r="F24" s="15"/>
      <c r="G24" s="15"/>
      <c r="H24" s="37" t="s">
        <v>30</v>
      </c>
      <c r="I24" s="15"/>
      <c r="J24" s="15"/>
      <c r="K24" s="37" t="s">
        <v>30</v>
      </c>
    </row>
    <row r="25">
      <c r="A25" s="25" t="str">
        <f>HYPERLINK("https://www.wpspublish.com/ndrt-nelson-denny-reading-test-forms-i-j","Nelson-Denny Reading Test of Vocabulary, Reading Comprehension, and Reading Rate (NDRT)")</f>
        <v>Nelson-Denny Reading Test of Vocabulary, Reading Comprehension, and Reading Rate (NDRT)</v>
      </c>
      <c r="B25" s="39" t="s">
        <v>142</v>
      </c>
      <c r="C25" s="15"/>
      <c r="D25" s="15"/>
      <c r="E25" s="15"/>
      <c r="F25" s="15"/>
      <c r="G25" s="15"/>
      <c r="H25" s="37" t="s">
        <v>30</v>
      </c>
      <c r="I25" s="37" t="s">
        <v>30</v>
      </c>
      <c r="J25" s="37" t="s">
        <v>30</v>
      </c>
      <c r="K25" s="15"/>
    </row>
    <row r="26">
      <c r="A26" s="5" t="str">
        <f>HYPERLINK("https://www.pearsonassessments.com/store/usassessments/en/Store/Professional-Assessments/Academic-Learning/Brief/NEPSY-%7C-Second-Edition/p/100000584.html?tab=product-details","NEPSY | Second Edition (NEPSY-II)")</f>
        <v>NEPSY | Second Edition (NEPSY-II)</v>
      </c>
      <c r="B26" s="7" t="s">
        <v>43</v>
      </c>
      <c r="C26" s="15"/>
      <c r="D26" s="37" t="s">
        <v>30</v>
      </c>
      <c r="E26" s="37" t="s">
        <v>30</v>
      </c>
      <c r="F26" s="15"/>
      <c r="G26" s="37" t="s">
        <v>30</v>
      </c>
      <c r="H26" s="15"/>
      <c r="I26" s="15"/>
      <c r="J26" s="37" t="s">
        <v>30</v>
      </c>
      <c r="K26" s="15"/>
    </row>
    <row r="27">
      <c r="A27" s="43" t="str">
        <f>HYPERLINK("https://www.wpspublish.com/owls-ii-oral-and-written-language-scales-second-edition?gclid=Cj0KCQiA_rfvBRCPARIsANlV66OmpN6vjksxFd_oi1n9Gf6hDnOVsJpLd_efQfoaYBg4iqIgbBDCZDMaAuo8EALw_wcB","Oral and Written Language Scales, Second Edition (OWLS™-II) - Reading Comprehension")</f>
        <v>Oral and Written Language Scales, Second Edition (OWLS™-II) - Reading Comprehension</v>
      </c>
      <c r="B27" s="39" t="s">
        <v>146</v>
      </c>
      <c r="C27" s="37"/>
      <c r="D27" s="15"/>
      <c r="E27" s="37"/>
      <c r="F27" s="15"/>
      <c r="G27" s="37"/>
      <c r="H27" s="15"/>
      <c r="I27" s="37" t="s">
        <v>30</v>
      </c>
      <c r="J27" s="37"/>
      <c r="K27" s="15"/>
    </row>
    <row r="28">
      <c r="A28" s="5" t="str">
        <f>HYPERLINK("https://www.pearsonassessments.com/store/usassessments/en/Store/Professional-Assessments/Academic-Learning/Brief/Peabody-Picture-Vocabulary-Test-%7C-Fourth-Edition/p/100000501.html","Peabody Picture Vocabulary Test | Fourth Edition (PPVT-4)")</f>
        <v>Peabody Picture Vocabulary Test | Fourth Edition (PPVT-4)</v>
      </c>
      <c r="B28" s="39" t="s">
        <v>110</v>
      </c>
      <c r="C28" s="15"/>
      <c r="D28" s="37"/>
      <c r="E28" s="15"/>
      <c r="F28" s="37"/>
      <c r="G28" s="37"/>
      <c r="H28" s="37" t="s">
        <v>30</v>
      </c>
      <c r="I28" s="15"/>
      <c r="J28" s="15"/>
      <c r="K28" s="15"/>
    </row>
    <row r="29">
      <c r="A29" s="5" t="str">
        <f>HYPERLINK("https://www.superduperinc.com/products/view.aspx?pid=tm893#.XfFEMjJKiV5","Phonological Awareness Test–Second Edition: Normative Update (PAT-2: NU)")</f>
        <v>Phonological Awareness Test–Second Edition: Normative Update (PAT-2: NU)</v>
      </c>
      <c r="B29" s="39" t="s">
        <v>149</v>
      </c>
      <c r="C29" s="15"/>
      <c r="D29" s="37" t="s">
        <v>30</v>
      </c>
      <c r="E29" s="15"/>
      <c r="F29" s="37" t="s">
        <v>30</v>
      </c>
      <c r="G29" s="37" t="s">
        <v>30</v>
      </c>
      <c r="H29" s="15"/>
      <c r="I29" s="15"/>
      <c r="J29" s="15"/>
      <c r="K29" s="15"/>
    </row>
    <row r="30">
      <c r="A30" s="5" t="str">
        <f>HYPERLINK("https://www.pearsonassessments.com/store/usassessments/en/Store/Professional-Assessments/Academic-Learning/Reading/Process-Assessment-of-the-Learner-%7C-Second-Edition%3A-Diagnostics-for-Reading-and-Writing/p/100000583.html","Process Assessment of the Learner | Second Edition: Diagnostics for Reading and Writing
(PAL-II Reading and Writing)")</f>
        <v>Process Assessment of the Learner | Second Edition: Diagnostics for Reading and Writing
(PAL-II Reading and Writing)</v>
      </c>
      <c r="B30" s="39" t="s">
        <v>147</v>
      </c>
      <c r="C30" s="15"/>
      <c r="D30" s="37"/>
      <c r="E30" s="15"/>
      <c r="F30" s="37"/>
      <c r="G30" s="37"/>
      <c r="H30" s="15"/>
      <c r="I30" s="15"/>
      <c r="J30" s="15"/>
      <c r="K30" s="15"/>
    </row>
    <row r="31">
      <c r="A31" s="5" t="str">
        <f>HYPERLINK("https://www.pearson.com/us/higher-education/product/Leslie-Qualitative-Reading-Inventory-6th-Edition/9780134161020.html","Qualitative Reading Inventory, 6th Edition (QRI-6)")</f>
        <v>Qualitative Reading Inventory, 6th Edition (QRI-6)</v>
      </c>
      <c r="B31" s="39" t="s">
        <v>151</v>
      </c>
      <c r="C31" s="15"/>
      <c r="D31" s="37"/>
      <c r="E31" s="15"/>
      <c r="F31" s="37" t="s">
        <v>30</v>
      </c>
      <c r="G31" s="37"/>
      <c r="H31" s="15"/>
      <c r="I31" s="37" t="s">
        <v>30</v>
      </c>
      <c r="J31" s="37" t="s">
        <v>30</v>
      </c>
      <c r="K31" s="15"/>
    </row>
    <row r="32">
      <c r="A32" s="58" t="str">
        <f>HYPERLINK("https://www.proedinc.com/Products/10435/ranras-rapid-automatized-naming-and-rapid-alternating-stimulus-tests.aspx","Rapid Automatized Naming and Rapid Alternating Stimulus Tests (RAN/RAS)")</f>
        <v>Rapid Automatized Naming and Rapid Alternating Stimulus Tests (RAN/RAS)</v>
      </c>
      <c r="B32" s="39" t="s">
        <v>153</v>
      </c>
      <c r="C32" s="37" t="s">
        <v>30</v>
      </c>
      <c r="D32" s="15"/>
      <c r="E32" s="37" t="s">
        <v>30</v>
      </c>
      <c r="F32" s="37" t="s">
        <v>30</v>
      </c>
      <c r="G32" s="15"/>
      <c r="H32" s="15"/>
      <c r="I32" s="15"/>
      <c r="J32" s="15"/>
      <c r="K32" s="15"/>
    </row>
    <row r="33">
      <c r="A33" s="25" t="str">
        <f>HYPERLINK("https://dibels.uoregon.edu/assessment/dibels/measures/lnf.php","Rapid Letter Naming, (Letter naming frequency, DIBELS_")</f>
        <v>Rapid Letter Naming, (Letter naming frequency, DIBELS_</v>
      </c>
      <c r="B33" s="39" t="s">
        <v>155</v>
      </c>
      <c r="C33" s="15"/>
      <c r="D33" s="15"/>
      <c r="E33" s="37" t="s">
        <v>30</v>
      </c>
      <c r="F33" s="15"/>
      <c r="G33" s="15"/>
      <c r="H33" s="37"/>
      <c r="I33" s="15"/>
      <c r="J33" s="15"/>
      <c r="K33" s="15"/>
    </row>
    <row r="34">
      <c r="A34" s="25" t="str">
        <f>HYPERLINK("https://www.pearsonassessments.com/store/usassessments/en/Store/Professional-Assessments/Speech-%26-Language/Receptive-and-Expressive-One-Word-Picture-Vocabulary-Tests-%7C-Fourth-Edition/p/100000338.html#:~:targetText=The%20ROWPVT%2D4%20tests%20an,when%20"&amp;"presented%20with%20color%20illustrations.","Receptive One-Word Picture Vocabulary Test (ROWPVT)")</f>
        <v>Receptive One-Word Picture Vocabulary Test (ROWPVT)</v>
      </c>
      <c r="B34" s="39" t="s">
        <v>171</v>
      </c>
      <c r="C34" s="15"/>
      <c r="D34" s="15"/>
      <c r="E34" s="37"/>
      <c r="F34" s="15"/>
      <c r="G34" s="15"/>
      <c r="H34" s="37"/>
      <c r="I34" s="15"/>
      <c r="J34" s="15"/>
      <c r="K34" s="15"/>
    </row>
    <row r="35">
      <c r="A35" s="61" t="str">
        <f>HYPERLINK("https://mail.google.com/mail/u/0/?tab=cm#inbox","Rey Auditory Verbal Learning Test (RAVLT) ")</f>
        <v>Rey Auditory Verbal Learning Test (RAVLT) </v>
      </c>
      <c r="B35" s="23" t="s">
        <v>173</v>
      </c>
      <c r="C35" s="15"/>
      <c r="D35" s="37" t="s">
        <v>30</v>
      </c>
      <c r="E35" s="37"/>
      <c r="F35" s="15"/>
      <c r="G35" s="15"/>
      <c r="H35" s="37"/>
      <c r="I35" s="15"/>
      <c r="J35" s="15"/>
      <c r="K35" s="15"/>
    </row>
    <row r="36">
      <c r="A36" s="58" t="str">
        <f>HYPERLINK("http://www.slossonnews.com/SORT-R3.html","Slosson Oral Reading Test-R3")</f>
        <v>Slosson Oral Reading Test-R3</v>
      </c>
      <c r="B36" s="62" t="s">
        <v>174</v>
      </c>
      <c r="C36" s="37"/>
      <c r="D36" s="37" t="s">
        <v>30</v>
      </c>
      <c r="E36" s="37"/>
      <c r="F36" s="37"/>
      <c r="G36" s="15"/>
      <c r="H36" s="15"/>
      <c r="I36" s="15"/>
      <c r="J36" s="15"/>
      <c r="K36" s="15"/>
    </row>
    <row r="37">
      <c r="A37" s="25" t="str">
        <f>HYPERLINK("https://www.superduperinc.com/products/view.aspx?pid=TM826#.XbM0QudKjeQ","Test for Auditory Comprehension of Language (TACL-4)")</f>
        <v>Test for Auditory Comprehension of Language (TACL-4)</v>
      </c>
      <c r="B37" s="39" t="s">
        <v>176</v>
      </c>
      <c r="C37" s="15"/>
      <c r="D37" s="15"/>
      <c r="E37" s="15"/>
      <c r="F37" s="15"/>
      <c r="G37" s="15"/>
      <c r="H37" s="15"/>
      <c r="I37" s="15"/>
      <c r="J37" s="15"/>
      <c r="K37" s="37" t="s">
        <v>30</v>
      </c>
    </row>
    <row r="38">
      <c r="A38" s="5" t="str">
        <f>HYPERLINK("https://www.wpspublish.com/tills-test-of-integrated-language-and-literacy-skills?gclid=Cj0KCQiAz53vBRCpARIsAPPsz8WjQGNvihLlxDDU3tF5Gl66yq0xp0PTSzl4c9k3alG-eukQ36cYQXoaAhXXEALw_wcB","Test of Integrated Language &amp; Literacy Skills (TILLS) ")</f>
        <v>Test of Integrated Language &amp; Literacy Skills (TILLS) </v>
      </c>
      <c r="B38" s="39" t="s">
        <v>152</v>
      </c>
      <c r="C38" s="37" t="s">
        <v>30</v>
      </c>
      <c r="D38" s="37" t="s">
        <v>30</v>
      </c>
      <c r="E38" s="37" t="s">
        <v>30</v>
      </c>
      <c r="F38" s="37" t="s">
        <v>30</v>
      </c>
      <c r="G38" s="37" t="s">
        <v>30</v>
      </c>
      <c r="H38" s="37" t="s">
        <v>30</v>
      </c>
      <c r="I38" s="37" t="s">
        <v>30</v>
      </c>
      <c r="J38" s="37" t="s">
        <v>30</v>
      </c>
      <c r="K38" s="37" t="s">
        <v>30</v>
      </c>
    </row>
    <row r="39">
      <c r="A39" s="5" t="str">
        <f>HYPERLINK("https://www.pearsonassessments.com/store/usassessments/en/Store/Professional-Assessments/Cognition-%26-Neuro/Test-of-Memory-and-Learning-%7C-Second-Edition/p/100000262.html?Pid=PAa19095&amp;Mode=summary?","Test of Memory and Learning (TOMAL)")</f>
        <v>Test of Memory and Learning (TOMAL)</v>
      </c>
      <c r="B39" s="39" t="s">
        <v>179</v>
      </c>
      <c r="C39" s="15"/>
      <c r="D39" s="37"/>
      <c r="E39" s="15"/>
      <c r="F39" s="37"/>
      <c r="G39" s="15"/>
      <c r="H39" s="15"/>
      <c r="I39" s="15"/>
      <c r="J39" s="15"/>
      <c r="K39" s="15"/>
    </row>
    <row r="40">
      <c r="A40" s="25" t="str">
        <f>HYPERLINK("https://www.proedinc.com/Products/11880/topa2-test-of-phonological-awarenesssecond-edition-plus.aspx#targetText=The%20TOPA%2D2%2B%2C%20a,ages%205%20through%208%20years.&amp;targetText=The%20Letter%2DSounds%20subtest%20requires,corresponds%20to%20a%20specific%"&amp;"20phoneme.","Test of Phonological Awareness (TOPA-2)")</f>
        <v>Test of Phonological Awareness (TOPA-2)</v>
      </c>
      <c r="B40" s="39" t="s">
        <v>199</v>
      </c>
      <c r="C40" s="15"/>
      <c r="D40" s="37" t="s">
        <v>30</v>
      </c>
      <c r="E40" s="15"/>
      <c r="F40" s="15"/>
      <c r="G40" s="15"/>
      <c r="H40" s="15"/>
      <c r="I40" s="15"/>
      <c r="J40" s="15"/>
      <c r="K40" s="37"/>
    </row>
    <row r="41">
      <c r="A41" s="25" t="str">
        <f>HYPERLINK("https://www.proedinc.com/Products/11880/topa2-test-of-phonological-awarenesssecond-edition-plus.aspx","TOPA-2+: Test of Phonological Awareness–Second Edition")</f>
        <v>TOPA-2+: Test of Phonological Awareness–Second Edition</v>
      </c>
      <c r="B41" s="39" t="s">
        <v>201</v>
      </c>
      <c r="C41" s="15"/>
      <c r="D41" s="37"/>
      <c r="E41" s="15"/>
      <c r="F41" s="15"/>
      <c r="G41" s="15"/>
      <c r="H41" s="15"/>
      <c r="I41" s="15"/>
      <c r="J41" s="15"/>
      <c r="K41" s="37"/>
    </row>
    <row r="42">
      <c r="A42" s="5" t="str">
        <f>HYPERLINK("http://www.proedinc.com/customer/productView.aspx?ID=4020","Test of Preschool Early Literacy (TOPEL)")</f>
        <v>Test of Preschool Early Literacy (TOPEL)</v>
      </c>
      <c r="B42" s="77" t="s">
        <v>205</v>
      </c>
      <c r="C42" s="15"/>
      <c r="D42" s="37" t="s">
        <v>30</v>
      </c>
      <c r="E42" s="15"/>
      <c r="F42" s="37" t="s">
        <v>30</v>
      </c>
      <c r="G42" s="15"/>
      <c r="H42" s="37" t="s">
        <v>30</v>
      </c>
      <c r="I42" s="15"/>
      <c r="J42" s="15"/>
      <c r="K42" s="15"/>
    </row>
    <row r="43">
      <c r="A43" s="5" t="str">
        <f>HYPERLINK("https://www.wpspublish.com/store/p/3058/torc-4-test-of-reading-comprehension-fourth-edition","Test of Reading Comprehension (TORC-4)")</f>
        <v>Test of Reading Comprehension (TORC-4)</v>
      </c>
      <c r="B43" s="39" t="s">
        <v>213</v>
      </c>
      <c r="C43" s="15"/>
      <c r="D43" s="15"/>
      <c r="E43" s="15"/>
      <c r="F43" s="15"/>
      <c r="G43" s="15"/>
      <c r="H43" s="37" t="s">
        <v>30</v>
      </c>
      <c r="I43" s="37" t="s">
        <v>30</v>
      </c>
      <c r="J43" s="37" t="s">
        <v>30</v>
      </c>
      <c r="K43" s="15"/>
    </row>
    <row r="44">
      <c r="A44" s="43" t="str">
        <f>HYPERLINK("https://www.academictherapy.com/detailATP.tpl?action=search&amp;cart=15699840481413537&amp;eqskudatarq=2037-4&amp;eqTitledatarq=Test%20of%20Semantic%20Reasoning%20%28TOSR%29&amp;eqvendordatarq=ATP&amp;bobby=%5Bbobby%5D&amp;bob=%5Bbob%5D","Test of Semantic Reasoning (TOSR)")</f>
        <v>Test of Semantic Reasoning (TOSR)</v>
      </c>
      <c r="B44" s="39" t="s">
        <v>223</v>
      </c>
      <c r="C44" s="15"/>
      <c r="D44" s="15"/>
      <c r="E44" s="15"/>
      <c r="F44" s="37"/>
      <c r="G44" s="37"/>
      <c r="H44" s="37" t="s">
        <v>30</v>
      </c>
      <c r="I44" s="15"/>
      <c r="J44" s="15"/>
      <c r="K44" s="37" t="s">
        <v>30</v>
      </c>
    </row>
    <row r="45">
      <c r="A45" s="5" t="str">
        <f>HYPERLINK("https://www.proedinc.com/Products/13805/toscrf2-test-of-silent-contextual-reading-fluencysecond-edition.aspx","Test of Silent Contextual Reading Fluence (TOSCRF-2)")</f>
        <v>Test of Silent Contextual Reading Fluence (TOSCRF-2)</v>
      </c>
      <c r="B45" s="39" t="s">
        <v>228</v>
      </c>
      <c r="C45" s="15"/>
      <c r="D45" s="15"/>
      <c r="E45" s="15"/>
      <c r="F45" s="15"/>
      <c r="G45" s="15"/>
      <c r="H45" s="15"/>
      <c r="I45" s="15"/>
      <c r="J45" s="37" t="s">
        <v>30</v>
      </c>
      <c r="K45" s="15"/>
    </row>
    <row r="46">
      <c r="A46" s="5" t="str">
        <f>HYPERLINK("https://www.academictherapy.com/detailATP.tpl?eqskudatarq=DDD-1730","Test of Silent Word Reading Fluency (TOSWRF-2)")</f>
        <v>Test of Silent Word Reading Fluency (TOSWRF-2)</v>
      </c>
      <c r="B46" s="39" t="s">
        <v>229</v>
      </c>
      <c r="C46" s="15"/>
      <c r="D46" s="15"/>
      <c r="E46" s="15"/>
      <c r="F46" s="15"/>
      <c r="G46" s="15"/>
      <c r="H46" s="15"/>
      <c r="I46" s="15"/>
      <c r="J46" s="37" t="s">
        <v>30</v>
      </c>
      <c r="K46" s="15"/>
    </row>
    <row r="47">
      <c r="A47" s="5" t="str">
        <f>HYPERLINK("https://www.proedinc.com/Products/13910/towre2-test-of-word-reading-efficiencysecond-edition-complete-kit.aspx","Test of Word Reading Efficiency (TOWRE-2)")</f>
        <v>Test of Word Reading Efficiency (TOWRE-2)</v>
      </c>
      <c r="B47" s="39" t="s">
        <v>231</v>
      </c>
      <c r="C47" s="15"/>
      <c r="D47" s="37" t="s">
        <v>232</v>
      </c>
      <c r="E47" s="15"/>
      <c r="F47" s="37" t="s">
        <v>30</v>
      </c>
      <c r="G47" s="15"/>
      <c r="H47" s="15"/>
      <c r="I47" s="15"/>
      <c r="J47" s="37" t="s">
        <v>30</v>
      </c>
      <c r="K47" s="15"/>
    </row>
    <row r="48">
      <c r="A48" s="5" t="str">
        <f>HYPERLINK("https://www.pearsonassessments.com/store/usassessments/en/Store/Professional-Assessments/Cognition-%26-Neuro/Wechsler-Abbreviated-Scale-of-Intelligence-%7C-Second-Edition/p/100000593.html?tab=product-details","Wechsler Abbreviated Scale of Intelligence (WASI Test) ")</f>
        <v>Wechsler Abbreviated Scale of Intelligence (WASI Test) </v>
      </c>
      <c r="B48" s="39" t="s">
        <v>235</v>
      </c>
      <c r="C48" s="15"/>
      <c r="D48" s="15"/>
      <c r="E48" s="15"/>
      <c r="F48" s="15"/>
      <c r="G48" s="15"/>
      <c r="H48" s="37" t="s">
        <v>30</v>
      </c>
      <c r="I48" s="15"/>
      <c r="J48" s="37"/>
      <c r="K48" s="15"/>
    </row>
    <row r="49">
      <c r="A49" s="5" t="str">
        <f>HYPERLINK("https://www.pearsonassessments.com/store/usassessments/en/Store/Professional-Assessments/Academic-Learning/Reading/Wechsler-Individual-Achievement-Test-%7C-Third-Edition/p/100000463.html","Wechsler Individual Achievement Test (WIAT-III)")</f>
        <v>Wechsler Individual Achievement Test (WIAT-III)</v>
      </c>
      <c r="B49" s="39" t="s">
        <v>238</v>
      </c>
      <c r="C49" s="37" t="s">
        <v>30</v>
      </c>
      <c r="D49" s="15"/>
      <c r="E49" s="15"/>
      <c r="F49" s="37" t="s">
        <v>30</v>
      </c>
      <c r="G49" s="37" t="s">
        <v>30</v>
      </c>
      <c r="H49" s="37" t="s">
        <v>30</v>
      </c>
      <c r="I49" s="37" t="s">
        <v>30</v>
      </c>
      <c r="J49" s="37" t="s">
        <v>30</v>
      </c>
      <c r="K49" s="37" t="s">
        <v>30</v>
      </c>
    </row>
    <row r="50">
      <c r="A50" s="25" t="str">
        <f>HYPERLINK("https://www.pearsonassessments.com/store/usassessments/en/Store/Professional-Assessments/Cognition-%26-Neuro/Gifted-%26-Talented/Wechsler-Preschool-and-Primary-Scale-of-Intelligence-%7C-Fourth-Edition/p/100000102.html","Wechsler Preschool and Primary Scale of Intelligence ")</f>
        <v>Wechsler Preschool and Primary Scale of Intelligence </v>
      </c>
      <c r="B50" s="39" t="s">
        <v>240</v>
      </c>
      <c r="C50" s="15"/>
      <c r="D50" s="15"/>
      <c r="E50" s="15"/>
      <c r="F50" s="15"/>
      <c r="G50" s="15"/>
      <c r="H50" s="15"/>
      <c r="I50" s="15"/>
      <c r="J50" s="15"/>
      <c r="K50" s="15"/>
    </row>
    <row r="51">
      <c r="A51" s="5" t="str">
        <f>HYPERLINK("https://www.wpspublish.com/wraml2-wide-range-assessment-of-memory-and-learning-second-edition?gclid=Cj0KCQiAz53vBRCpARIsAPPsz8W5TGyIPOEDaceAzoXb0AUaWSuKcpZRmIHlqiC4pO58GkbRzJwmYuoaArKHEALw_wcB","Wide Range Assessment of Memory and Learning, Second Edition (WRAML-2)")</f>
        <v>Wide Range Assessment of Memory and Learning, Second Edition (WRAML-2)</v>
      </c>
      <c r="B51" s="39" t="s">
        <v>141</v>
      </c>
      <c r="C51" s="15"/>
      <c r="D51" s="37" t="s">
        <v>30</v>
      </c>
      <c r="E51" s="15"/>
      <c r="F51" s="37"/>
      <c r="G51" s="37"/>
      <c r="H51" s="37" t="s">
        <v>30</v>
      </c>
      <c r="I51" s="37" t="s">
        <v>30</v>
      </c>
      <c r="J51" s="15"/>
      <c r="K51" s="15"/>
    </row>
    <row r="52">
      <c r="A52" s="5" t="str">
        <f>HYPERLINK("https://www.wpspublish.com/wrat5-wide-range-achievement-test-fifth-edition?gclid=Cj0KCQiAz53vBRCpARIsAPPsz8WY00e5hG2Jg4H2_UoMAsUd-PreMnZXdjHdEL7RowsgY51PHGvkhhkaAnvSEALw_wcB","Wide Range Achievement Test, Fifth Edition (WRAT-5)")</f>
        <v>Wide Range Achievement Test, Fifth Edition (WRAT-5)</v>
      </c>
      <c r="B52" s="39" t="s">
        <v>243</v>
      </c>
      <c r="C52" s="37" t="s">
        <v>30</v>
      </c>
      <c r="D52" s="15"/>
      <c r="E52" s="15"/>
      <c r="F52" s="37" t="s">
        <v>30</v>
      </c>
      <c r="G52" s="37"/>
      <c r="H52" s="37" t="s">
        <v>30</v>
      </c>
      <c r="I52" s="37" t="s">
        <v>30</v>
      </c>
      <c r="J52" s="15"/>
      <c r="K52" s="15"/>
    </row>
    <row r="53">
      <c r="A53" s="5" t="str">
        <f>HYPERLINK("https://www.hmhco.com/programs/woodcock-johnson-iv","Woodcock Johnson IV Tests of Achievement (WJ IV ACH)")</f>
        <v>Woodcock Johnson IV Tests of Achievement (WJ IV ACH)</v>
      </c>
      <c r="B53" s="39" t="s">
        <v>245</v>
      </c>
      <c r="C53" s="37" t="s">
        <v>30</v>
      </c>
      <c r="D53" s="37" t="s">
        <v>30</v>
      </c>
      <c r="E53" s="37" t="s">
        <v>30</v>
      </c>
      <c r="F53" s="37" t="s">
        <v>30</v>
      </c>
      <c r="G53" s="37" t="s">
        <v>30</v>
      </c>
      <c r="H53" s="37" t="s">
        <v>30</v>
      </c>
      <c r="I53" s="37" t="s">
        <v>30</v>
      </c>
      <c r="J53" s="37" t="s">
        <v>30</v>
      </c>
      <c r="K53" s="37" t="s">
        <v>30</v>
      </c>
    </row>
    <row r="54">
      <c r="A54" s="5" t="str">
        <f>HYPERLINK("https://www.pearsonassessments.com/store/usassessments/en/Store/Professional-Assessments/Academic-Learning/Reading/Woodcock-Reading-Mastery-Tests-%7C-Third-Edition/p/100000264.html","Woodcock Reading Mastery Test (WRMT-3)")</f>
        <v>Woodcock Reading Mastery Test (WRMT-3)</v>
      </c>
      <c r="B54" s="39" t="s">
        <v>246</v>
      </c>
      <c r="C54" s="15"/>
      <c r="D54" s="37" t="s">
        <v>30</v>
      </c>
      <c r="E54" s="37" t="s">
        <v>30</v>
      </c>
      <c r="F54" s="37" t="s">
        <v>30</v>
      </c>
      <c r="G54" s="37" t="s">
        <v>30</v>
      </c>
      <c r="H54" s="37" t="s">
        <v>30</v>
      </c>
      <c r="I54" s="37" t="s">
        <v>30</v>
      </c>
      <c r="J54" s="37" t="s">
        <v>30</v>
      </c>
      <c r="K54" s="37" t="s">
        <v>30</v>
      </c>
    </row>
    <row r="55">
      <c r="A55" s="5" t="str">
        <f>HYPERLINK("https://www.pearsonassessments.com/store/usassessments/en/Store/Professional-Assessments/Academic-Learning/Reading/Woodcock-Reading-Mastery-Test-Revised-Normative/p/100000647.html","Woodcock Reading Mastery Tests ‐ Revised Normative Update (WRMT‐R NU) ")</f>
        <v>Woodcock Reading Mastery Tests ‐ Revised Normative Update (WRMT‐R NU) </v>
      </c>
      <c r="B55" s="39" t="s">
        <v>247</v>
      </c>
      <c r="C55" s="37"/>
      <c r="D55" s="37"/>
      <c r="E55" s="37"/>
      <c r="F55" s="37"/>
      <c r="G55" s="37"/>
      <c r="H55" s="37" t="s">
        <v>30</v>
      </c>
      <c r="I55" s="37" t="s">
        <v>30</v>
      </c>
      <c r="J55" s="37"/>
      <c r="K55" s="37"/>
    </row>
    <row r="56">
      <c r="A56" s="5" t="str">
        <f>HYPERLINK("https://www.academictherapy.com/detailATP.tpl?eqskudatarq=DDD-1592","Word Identification and Spelling Test (WIST)")</f>
        <v>Word Identification and Spelling Test (WIST)</v>
      </c>
      <c r="B56" s="39" t="s">
        <v>248</v>
      </c>
      <c r="C56" s="15"/>
      <c r="D56" s="15"/>
      <c r="E56" s="15"/>
      <c r="F56" s="37" t="s">
        <v>30</v>
      </c>
      <c r="G56" s="37" t="s">
        <v>30</v>
      </c>
      <c r="H56" s="15"/>
      <c r="I56" s="15"/>
      <c r="J56" s="15"/>
      <c r="K56" s="15"/>
    </row>
    <row r="57">
      <c r="A57" s="5" t="str">
        <f>HYPERLINK("https://www.superduperinc.com/products/view.aspx?pid=LST4170#:~:targetText=The%20WORD%20Test%202%20Adolescent%20helps%20SLPs%20identify%20semantic%20weaknesses,using%20common%20and%20unique%20contexts.","The Word Test 2: Adolescent")</f>
        <v>The Word Test 2: Adolescent</v>
      </c>
      <c r="B57" s="39" t="s">
        <v>249</v>
      </c>
      <c r="C57" s="15"/>
      <c r="D57" s="15"/>
      <c r="E57" s="37" t="s">
        <v>30</v>
      </c>
      <c r="F57" s="37" t="s">
        <v>30</v>
      </c>
      <c r="G57" s="37" t="s">
        <v>30</v>
      </c>
      <c r="H57" s="37" t="s">
        <v>30</v>
      </c>
      <c r="I57" s="15"/>
      <c r="J57" s="15"/>
      <c r="K57" s="15"/>
    </row>
    <row r="58">
      <c r="A58" s="5" t="str">
        <f>HYPERLINK("https://www.wpspublish.com/the-word-3-test-elementary","The WORD 3 Test Elementary")</f>
        <v>The WORD 3 Test Elementary</v>
      </c>
      <c r="B58" s="39" t="s">
        <v>93</v>
      </c>
      <c r="C58" s="15"/>
      <c r="D58" s="15"/>
      <c r="E58" s="15"/>
      <c r="F58" s="37" t="s">
        <v>30</v>
      </c>
      <c r="G58" s="37"/>
      <c r="H58" s="15"/>
      <c r="I58" s="37" t="s">
        <v>30</v>
      </c>
      <c r="J58" s="37" t="s">
        <v>30</v>
      </c>
      <c r="K58" s="15"/>
    </row>
    <row r="59">
      <c r="A59" s="5" t="str">
        <f>HYPERLINK("https://assessmentkit.weebly.com/uploads/2/5/9/2/25921693/origyoppsinger.pdf","Yopp-SingerTest of phoneme segmentation")</f>
        <v>Yopp-SingerTest of phoneme segmentation</v>
      </c>
      <c r="B59" s="39" t="s">
        <v>252</v>
      </c>
      <c r="C59" s="37"/>
      <c r="D59" s="37" t="s">
        <v>30</v>
      </c>
      <c r="E59" s="37"/>
      <c r="F59" s="37"/>
      <c r="G59" s="37"/>
      <c r="H59" s="37"/>
      <c r="I59" s="37"/>
      <c r="J59" s="37"/>
      <c r="K59" s="37"/>
    </row>
  </sheetData>
  <printOptions gridLines="1" horizontalCentered="1"/>
  <pageMargins bottom="0.75" footer="0.0" header="0.0" left="0.7" right="0.7" top="0.75"/>
  <pageSetup fitToHeight="0" cellComments="atEnd" orientation="landscape" pageOrder="overThenDown"/>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41.29"/>
    <col customWidth="1" min="2" max="2" width="11.71"/>
    <col customWidth="1" min="3" max="3" width="11.14"/>
    <col customWidth="1" min="4" max="4" width="12.71"/>
    <col customWidth="1" min="5" max="5" width="11.71"/>
    <col customWidth="1" min="6" max="6" width="12.29"/>
    <col customWidth="1" min="7" max="7" width="13.14"/>
    <col customWidth="1" min="8" max="8" width="13.43"/>
    <col customWidth="1" min="9" max="9" width="12.57"/>
    <col customWidth="1" min="10" max="10" width="14.43"/>
    <col customWidth="1" min="11" max="11" width="14.0"/>
    <col customWidth="1" min="12" max="12" width="13.86"/>
    <col customWidth="1" min="13" max="13" width="10.14"/>
    <col customWidth="1" min="14" max="14" width="11.57"/>
    <col customWidth="1" min="15" max="15" width="11.71"/>
  </cols>
  <sheetData>
    <row r="1">
      <c r="A1" s="1"/>
      <c r="B1" s="3"/>
      <c r="C1" s="1"/>
      <c r="D1" s="1"/>
      <c r="E1" s="1"/>
      <c r="F1" s="1"/>
      <c r="G1" s="1"/>
      <c r="H1" s="1"/>
      <c r="I1" s="1"/>
      <c r="J1" s="1"/>
      <c r="K1" s="1"/>
      <c r="L1" s="1"/>
      <c r="M1" s="1"/>
      <c r="N1" s="1"/>
      <c r="O1" s="1"/>
      <c r="P1" s="1"/>
    </row>
    <row r="2">
      <c r="A2" s="50" t="s">
        <v>117</v>
      </c>
      <c r="B2" s="3" t="s">
        <v>3</v>
      </c>
      <c r="C2" s="51" t="s">
        <v>119</v>
      </c>
      <c r="D2" s="51" t="s">
        <v>120</v>
      </c>
      <c r="E2" s="51" t="s">
        <v>121</v>
      </c>
      <c r="F2" s="51" t="s">
        <v>122</v>
      </c>
      <c r="G2" s="51" t="s">
        <v>123</v>
      </c>
      <c r="H2" s="51" t="s">
        <v>124</v>
      </c>
      <c r="I2" s="51" t="s">
        <v>125</v>
      </c>
      <c r="J2" s="51" t="s">
        <v>126</v>
      </c>
      <c r="K2" s="51" t="s">
        <v>127</v>
      </c>
      <c r="L2" s="51" t="s">
        <v>128</v>
      </c>
      <c r="M2" s="51" t="s">
        <v>129</v>
      </c>
      <c r="N2" s="51" t="s">
        <v>130</v>
      </c>
      <c r="O2" s="50" t="s">
        <v>131</v>
      </c>
      <c r="P2" s="50" t="s">
        <v>132</v>
      </c>
    </row>
    <row r="3">
      <c r="A3" s="52" t="str">
        <f>HYPERLINK("https://www.proedinc.com/Products/14590/dtla5-detroit-tests-of-learning-abilitiesfifth-edition.aspx","Detroit Tests of Learning Abilities–Fifth Edition (DTLA-5)")</f>
        <v>Detroit Tests of Learning Abilities–Fifth Edition (DTLA-5)</v>
      </c>
      <c r="B3" s="53" t="s">
        <v>44</v>
      </c>
      <c r="C3" s="54"/>
      <c r="D3" s="9" t="s">
        <v>30</v>
      </c>
      <c r="E3" s="54"/>
      <c r="F3" s="9" t="s">
        <v>30</v>
      </c>
      <c r="G3" s="9" t="s">
        <v>30</v>
      </c>
      <c r="H3" s="54"/>
      <c r="I3" s="54"/>
      <c r="J3" s="54"/>
      <c r="K3" s="54"/>
      <c r="L3" s="54"/>
      <c r="M3" s="54"/>
      <c r="N3" s="54"/>
      <c r="O3" s="54"/>
      <c r="P3" s="54"/>
    </row>
    <row r="4">
      <c r="A4" s="52" t="str">
        <f>HYPERLINK("https://www.wpspublish.com/dtvp-3-developmental-test-of-visual-perception-third-edition","Developmental Test of Visual Perception (DTVP-2) (Occupational therapist)")</f>
        <v>Developmental Test of Visual Perception (DTVP-2) (Occupational therapist)</v>
      </c>
      <c r="B4" s="7" t="s">
        <v>137</v>
      </c>
      <c r="C4" s="54"/>
      <c r="D4" s="54"/>
      <c r="E4" s="54"/>
      <c r="F4" s="54"/>
      <c r="G4" s="54"/>
      <c r="H4" s="54"/>
      <c r="I4" s="54"/>
      <c r="J4" s="54"/>
      <c r="K4" s="54"/>
      <c r="L4" s="54"/>
      <c r="M4" s="54"/>
      <c r="N4" s="54"/>
      <c r="O4" s="54"/>
      <c r="P4" s="54"/>
    </row>
    <row r="5">
      <c r="A5" s="43" t="str">
        <f>HYPERLINK("https://www.proedinc.com/Products/9475/itpa3-illinois-test-of-psycholinguistic-abilities--third-edition.aspx","Illinois Test of Psycholinguistic Abilities–Third Edition (ITPA-3) ")</f>
        <v>Illinois Test of Psycholinguistic Abilities–Third Edition (ITPA-3) </v>
      </c>
      <c r="B5" s="53" t="s">
        <v>139</v>
      </c>
      <c r="C5" s="9" t="s">
        <v>30</v>
      </c>
      <c r="D5" s="9"/>
      <c r="E5" s="9" t="s">
        <v>30</v>
      </c>
      <c r="F5" s="9" t="s">
        <v>30</v>
      </c>
      <c r="G5" s="9" t="s">
        <v>30</v>
      </c>
      <c r="H5" s="9"/>
      <c r="J5" s="9" t="s">
        <v>30</v>
      </c>
      <c r="K5" s="9" t="s">
        <v>30</v>
      </c>
      <c r="L5" s="9" t="s">
        <v>30</v>
      </c>
      <c r="M5" s="54"/>
      <c r="N5" s="9"/>
      <c r="O5" s="9"/>
      <c r="P5" s="54"/>
    </row>
    <row r="6">
      <c r="A6" s="55" t="str">
        <f>HYPERLINK("https://www.pearsonassessments.com/store/usassessments/en/Store/Professional-Assessments/Academic-Learning/Reading/Kaufman-Test-of-Educational-Achievement-%7C-Third-Edition/p/100000777.html?tab=product-details","Kaufman Test of Educational Achievement")</f>
        <v>Kaufman Test of Educational Achievement</v>
      </c>
      <c r="B6" s="7" t="s">
        <v>143</v>
      </c>
      <c r="C6" s="56" t="s">
        <v>30</v>
      </c>
      <c r="D6" s="54"/>
      <c r="E6" s="56" t="s">
        <v>30</v>
      </c>
      <c r="F6" s="56" t="s">
        <v>30</v>
      </c>
      <c r="G6" s="54"/>
      <c r="H6" s="54"/>
      <c r="I6" s="54"/>
      <c r="J6" s="54"/>
      <c r="K6" s="54"/>
      <c r="L6" s="54"/>
      <c r="M6" s="54"/>
      <c r="N6" s="54"/>
      <c r="O6" s="54"/>
      <c r="P6" s="54"/>
    </row>
    <row r="7">
      <c r="A7" s="52" t="str">
        <f>HYPERLINK("https://www.wpspublish.com/owls-ii-oral-and-written-language-scales-second-edition?gclid=Cj0KCQiA_rfvBRCPARIsANlV66OmpN6vjksxFd_oi1n9Gf6hDnOVsJpLd_efQfoaYBg4iqIgbBDCZDMaAuo8EALw_wcB","Oral and Written Language Scales: Written Expression (OWLS-2 Written Expression)")</f>
        <v>Oral and Written Language Scales: Written Expression (OWLS-2 Written Expression)</v>
      </c>
      <c r="B7" s="7" t="s">
        <v>145</v>
      </c>
      <c r="C7" s="56"/>
      <c r="D7" s="54"/>
      <c r="E7" s="56" t="s">
        <v>30</v>
      </c>
      <c r="F7" s="54"/>
      <c r="G7" s="54"/>
      <c r="H7" s="54"/>
      <c r="I7" s="54"/>
      <c r="J7" s="54"/>
      <c r="K7" s="54"/>
      <c r="L7" s="54"/>
      <c r="M7" s="54"/>
      <c r="N7" s="54"/>
      <c r="O7" s="54"/>
      <c r="P7" s="54"/>
    </row>
    <row r="8">
      <c r="A8" s="5" t="str">
        <f>HYPERLINK("https://www.pearsonassessments.com/store/usassessments/en/Store/Professional-Assessments/Academic-Learning/Reading/Process-Assessment-of-the-Learner-%7C-Second-Edition%3A-Diagnostics-for-Reading-and-Writing/p/100000583.html","Process Assessment of the Learner | Second Edition: Diagnostics for Reading and Writing
(PAL-II Reading and Writing)")</f>
        <v>Process Assessment of the Learner | Second Edition: Diagnostics for Reading and Writing
(PAL-II Reading and Writing)</v>
      </c>
      <c r="B8" s="39" t="s">
        <v>147</v>
      </c>
      <c r="C8" s="10"/>
      <c r="D8" s="56" t="s">
        <v>30</v>
      </c>
      <c r="E8" s="56" t="s">
        <v>30</v>
      </c>
      <c r="F8" s="9"/>
      <c r="G8" s="10"/>
      <c r="H8" s="9"/>
      <c r="I8" s="10"/>
      <c r="J8" s="10"/>
      <c r="K8" s="10"/>
      <c r="L8" s="54"/>
      <c r="M8" s="54"/>
      <c r="N8" s="54"/>
      <c r="O8" s="54"/>
      <c r="P8" s="54"/>
    </row>
    <row r="9">
      <c r="A9" s="5" t="str">
        <f>HYPERLINK("https://en.wikipedia.org/wiki/Rey%E2%80%93Osterrieth_complex_figure","Rey–Osterrieth complex figure test (ROCF)")</f>
        <v>Rey–Osterrieth complex figure test (ROCF)</v>
      </c>
      <c r="B9" s="39" t="s">
        <v>148</v>
      </c>
      <c r="C9" s="10"/>
      <c r="D9" s="56" t="s">
        <v>30</v>
      </c>
      <c r="E9" s="56"/>
      <c r="F9" s="56" t="s">
        <v>30</v>
      </c>
      <c r="G9" s="56" t="s">
        <v>30</v>
      </c>
      <c r="H9" s="9"/>
      <c r="I9" s="10"/>
      <c r="J9" s="10"/>
      <c r="K9" s="10"/>
      <c r="L9" s="54"/>
      <c r="M9" s="54"/>
      <c r="N9" s="54"/>
      <c r="O9" s="54"/>
      <c r="P9" s="54"/>
    </row>
    <row r="10">
      <c r="A10" s="43" t="str">
        <f>HYPERLINK("http://eps.schoolspecialty.com/products/literacy/learning-differences/slingerland-screenings-tests/about-the-program","Slingerland Screening Tests")</f>
        <v>Slingerland Screening Tests</v>
      </c>
      <c r="B10" s="7" t="s">
        <v>93</v>
      </c>
      <c r="C10" s="54"/>
      <c r="D10" s="56" t="s">
        <v>30</v>
      </c>
      <c r="E10" s="56"/>
      <c r="F10" s="56" t="s">
        <v>30</v>
      </c>
      <c r="G10" s="56" t="s">
        <v>30</v>
      </c>
      <c r="H10" s="54"/>
      <c r="I10" s="54"/>
      <c r="J10" s="54"/>
      <c r="K10" s="56"/>
      <c r="L10" s="54"/>
      <c r="M10" s="54"/>
      <c r="N10" s="54"/>
      <c r="O10" s="54"/>
      <c r="P10" s="54"/>
    </row>
    <row r="11">
      <c r="A11" s="43" t="str">
        <f>HYPERLINK("https://www.proedinc.com/Products/12580/toal4-test-of-adolescent-and-adult-languagefourth-edition.aspx","Test of Adolescent and Adult Language–Fourth Edition (TOAL-4)")</f>
        <v>Test of Adolescent and Adult Language–Fourth Edition (TOAL-4)</v>
      </c>
      <c r="B11" s="53" t="s">
        <v>150</v>
      </c>
      <c r="C11" s="56" t="s">
        <v>30</v>
      </c>
      <c r="D11" s="54"/>
      <c r="E11" s="56" t="s">
        <v>30</v>
      </c>
      <c r="F11" s="56"/>
      <c r="G11" s="56"/>
      <c r="H11" s="56"/>
      <c r="I11" s="56" t="s">
        <v>30</v>
      </c>
      <c r="J11" s="56" t="s">
        <v>30</v>
      </c>
      <c r="K11" s="56" t="s">
        <v>30</v>
      </c>
      <c r="L11" s="56" t="s">
        <v>30</v>
      </c>
      <c r="M11" s="56"/>
      <c r="N11" s="56" t="s">
        <v>30</v>
      </c>
      <c r="O11" s="56"/>
      <c r="P11" s="56"/>
    </row>
    <row r="12">
      <c r="A12" s="52" t="str">
        <f>HYPERLINK("https://www.academictherapy.com/detailATP.tpl?action=search&amp;cart=15699840481413537&amp;eqskudatarq=DDD-1539&amp;eqTitledatarq=Test%20of%20Early%20Written%20Language%20-%203%20%28TEWL-3%29&amp;eqvendordatarq=ATP&amp;bobby=%5Bbobby%5D&amp;bob=%5Bbob%5D","Test of Early Written Language")</f>
        <v>Test of Early Written Language</v>
      </c>
      <c r="B12" s="57">
        <v>43534.0</v>
      </c>
      <c r="C12" s="56" t="s">
        <v>30</v>
      </c>
      <c r="D12" s="54"/>
      <c r="E12" s="56" t="s">
        <v>30</v>
      </c>
      <c r="F12" s="54"/>
      <c r="G12" s="54"/>
      <c r="H12" s="56" t="s">
        <v>30</v>
      </c>
      <c r="I12" s="56" t="s">
        <v>30</v>
      </c>
      <c r="J12" s="54"/>
      <c r="K12" s="56" t="s">
        <v>30</v>
      </c>
      <c r="L12" s="56" t="s">
        <v>30</v>
      </c>
      <c r="M12" s="54"/>
      <c r="N12" s="54"/>
      <c r="O12" s="56" t="s">
        <v>30</v>
      </c>
      <c r="P12" s="56" t="s">
        <v>30</v>
      </c>
    </row>
    <row r="13">
      <c r="A13" s="5" t="str">
        <f>HYPERLINK("https://www.wpspublish.com/tills-test-of-integrated-language-and-literacy-skills?gclid=Cj0KCQiAz53vBRCpARIsAPPsz8WjQGNvihLlxDDU3tF5Gl66yq0xp0PTSzl4c9k3alG-eukQ36cYQXoaAhXXEALw_wcB","Test of Integrated Language &amp; Literacy Skills (TILLS) ")</f>
        <v>Test of Integrated Language &amp; Literacy Skills (TILLS) </v>
      </c>
      <c r="B13" s="39" t="s">
        <v>152</v>
      </c>
      <c r="C13" s="56" t="s">
        <v>30</v>
      </c>
      <c r="D13" s="9"/>
      <c r="E13" s="56" t="s">
        <v>30</v>
      </c>
      <c r="F13" s="9"/>
      <c r="G13" s="9"/>
      <c r="H13" s="9"/>
      <c r="I13" s="9"/>
      <c r="J13" s="56" t="s">
        <v>30</v>
      </c>
      <c r="K13" s="56" t="s">
        <v>30</v>
      </c>
      <c r="L13" s="56" t="s">
        <v>30</v>
      </c>
      <c r="M13" s="54"/>
      <c r="N13" s="56" t="s">
        <v>30</v>
      </c>
      <c r="O13" s="56" t="s">
        <v>30</v>
      </c>
      <c r="P13" s="56" t="s">
        <v>30</v>
      </c>
    </row>
    <row r="14">
      <c r="A14" s="52" t="str">
        <f>HYPERLINK("https://www.academictherapy.com/detailATP.tpl?action=search&amp;cart=15699840481413537&amp;eqskudatarq=DDD-1077&amp;eqTitledatarq=Test%20of%20Written%20Language%20-%204%20%28TOWL-4%29&amp;eqvendordatarq=ATP&amp;bobby=%5Bbobby%5D&amp;bob=%5Bbob%5D","Test of Written Language (TOWL-4)")</f>
        <v>Test of Written Language (TOWL-4)</v>
      </c>
      <c r="B14" s="41" t="s">
        <v>154</v>
      </c>
      <c r="C14" s="54"/>
      <c r="D14" s="56" t="s">
        <v>30</v>
      </c>
      <c r="E14" s="56" t="s">
        <v>30</v>
      </c>
      <c r="F14" s="54"/>
      <c r="G14" s="54"/>
      <c r="H14" s="54"/>
      <c r="I14" s="54"/>
      <c r="J14" s="54"/>
      <c r="K14" s="54"/>
      <c r="L14" s="56" t="s">
        <v>30</v>
      </c>
      <c r="M14" s="54"/>
      <c r="N14" s="54"/>
      <c r="O14" s="56" t="s">
        <v>30</v>
      </c>
      <c r="P14" s="56" t="s">
        <v>30</v>
      </c>
    </row>
    <row r="15">
      <c r="A15" s="52" t="str">
        <f>HYPERLINK("https://www.proedinc.com/Products/14275/tws5-test-of-written-spellingfifth-edition-complete-kit.aspx","Test of Written Spelling, Fifth Edition (TWS-5)")</f>
        <v>Test of Written Spelling, Fifth Edition (TWS-5)</v>
      </c>
      <c r="B15" s="7" t="s">
        <v>161</v>
      </c>
      <c r="C15" s="56" t="s">
        <v>30</v>
      </c>
      <c r="D15" s="54"/>
      <c r="E15" s="54"/>
      <c r="F15" s="54"/>
      <c r="G15" s="54"/>
      <c r="H15" s="54"/>
      <c r="I15" s="54"/>
      <c r="J15" s="54"/>
      <c r="K15" s="54"/>
      <c r="L15" s="54"/>
      <c r="M15" s="54"/>
      <c r="N15" s="54"/>
      <c r="O15" s="54"/>
      <c r="P15" s="54"/>
    </row>
    <row r="16">
      <c r="A16" s="55" t="str">
        <f>HYPERLINK("https://www.pearsonassessments.com/store/usassessments/en/Store/Professional-Assessments/Academic-Learning/Reading/Wechsler-Individual-Achievement-Test-%7C-Third-Edition/p/100000463.html","Wechsler Individual Achievement Test: Writing Composite")</f>
        <v>Wechsler Individual Achievement Test: Writing Composite</v>
      </c>
      <c r="B16" s="60" t="s">
        <v>32</v>
      </c>
      <c r="C16" s="56" t="s">
        <v>30</v>
      </c>
      <c r="D16" s="56" t="s">
        <v>30</v>
      </c>
      <c r="E16" s="56" t="s">
        <v>30</v>
      </c>
      <c r="F16" s="56" t="s">
        <v>30</v>
      </c>
      <c r="G16" s="54"/>
      <c r="H16" s="56" t="s">
        <v>30</v>
      </c>
      <c r="I16" s="56" t="s">
        <v>30</v>
      </c>
      <c r="J16" s="54"/>
      <c r="K16" s="56" t="s">
        <v>30</v>
      </c>
      <c r="L16" s="56" t="s">
        <v>30</v>
      </c>
      <c r="M16" s="54"/>
      <c r="N16" s="56" t="s">
        <v>30</v>
      </c>
      <c r="O16" s="56" t="s">
        <v>30</v>
      </c>
      <c r="P16" s="56" t="s">
        <v>30</v>
      </c>
    </row>
    <row r="17">
      <c r="A17" s="5" t="str">
        <f>HYPERLINK("https://www.pearsonassessments.com/store/usassessments/en/Store/Professional-Assessments/Academic-Learning/Brief/The-Wide-Range-Achievement-Test-%7C-Expanded-Edition/p/100001912.html?tab=product-details","Wide Range Achievement Test | Expanded Edition
(WRAT-Expanded)")</f>
        <v>Wide Range Achievement Test | Expanded Edition
(WRAT-Expanded)</v>
      </c>
      <c r="B17" s="7" t="s">
        <v>35</v>
      </c>
      <c r="C17" s="9" t="s">
        <v>30</v>
      </c>
      <c r="D17" s="9"/>
      <c r="E17" s="9" t="s">
        <v>30</v>
      </c>
      <c r="F17" s="9"/>
      <c r="G17" s="10"/>
      <c r="H17" s="9"/>
      <c r="I17" s="10"/>
      <c r="J17" s="10"/>
      <c r="K17" s="10"/>
      <c r="L17" s="54"/>
      <c r="M17" s="54"/>
      <c r="N17" s="54"/>
      <c r="O17" s="54"/>
      <c r="P17" s="54"/>
    </row>
    <row r="18">
      <c r="A18" s="5" t="str">
        <f>HYPERLINK("https://www.riversideinsights.com/solutions/woodcock-johnson-iv?tab=1&amp;gclid=CjwKCAiA8qLvBRAbEiwAE_ZzPWtZSwfBDoXlza0ky9wfcqr7JqpSNiHl8ieyr0lCpmmuqmH8GW508BoC_E8QAvD_BwE","Woodcock Johnson IV Tests of Achievement")</f>
        <v>Woodcock Johnson IV Tests of Achievement</v>
      </c>
      <c r="B18" s="7" t="s">
        <v>38</v>
      </c>
      <c r="C18" s="9"/>
      <c r="D18" s="9" t="s">
        <v>30</v>
      </c>
      <c r="E18" s="9" t="s">
        <v>30</v>
      </c>
      <c r="F18" s="9"/>
      <c r="G18" s="9"/>
      <c r="H18" s="9"/>
      <c r="I18" s="9"/>
      <c r="J18" s="9"/>
      <c r="K18" s="9"/>
      <c r="L18" s="54"/>
      <c r="M18" s="54"/>
      <c r="N18" s="54"/>
      <c r="O18" s="54"/>
      <c r="P18" s="54"/>
    </row>
    <row r="19">
      <c r="A19" s="63" t="s">
        <v>175</v>
      </c>
      <c r="B19" s="64"/>
      <c r="C19" s="65"/>
      <c r="D19" s="65"/>
      <c r="E19" s="65"/>
      <c r="F19" s="65"/>
      <c r="G19" s="65"/>
      <c r="H19" s="65"/>
      <c r="I19" s="65"/>
      <c r="J19" s="65"/>
      <c r="K19" s="65"/>
      <c r="L19" s="65"/>
      <c r="M19" s="65"/>
      <c r="N19" s="65"/>
      <c r="O19" s="65"/>
      <c r="P19" s="65"/>
    </row>
  </sheetData>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42.71"/>
    <col customWidth="1" min="2" max="2" width="12.14"/>
    <col customWidth="1" min="3" max="3" width="12.57"/>
    <col customWidth="1" min="4" max="4" width="12.71"/>
    <col customWidth="1" min="5" max="5" width="15.29"/>
    <col customWidth="1" min="6" max="6" width="14.71"/>
    <col customWidth="1" min="7" max="7" width="12.43"/>
    <col customWidth="1" min="8" max="8" width="12.14"/>
    <col customWidth="1" min="9" max="9" width="12.29"/>
    <col customWidth="1" min="10" max="10" width="13.14"/>
    <col customWidth="1" min="11" max="11" width="13.57"/>
    <col customWidth="1" min="12" max="15" width="12.43"/>
  </cols>
  <sheetData>
    <row r="1">
      <c r="A1" s="59"/>
      <c r="B1" s="2"/>
      <c r="C1" s="1"/>
      <c r="D1" s="1"/>
      <c r="E1" s="1"/>
      <c r="F1" s="1"/>
      <c r="G1" s="1"/>
      <c r="H1" s="1"/>
      <c r="I1" s="1"/>
      <c r="J1" s="1"/>
      <c r="K1" s="1"/>
      <c r="L1" s="1"/>
      <c r="M1" s="1"/>
      <c r="N1" s="1"/>
      <c r="O1" s="1"/>
    </row>
    <row r="2">
      <c r="A2" s="50" t="s">
        <v>156</v>
      </c>
      <c r="B2" s="3" t="s">
        <v>3</v>
      </c>
      <c r="C2" s="51" t="s">
        <v>157</v>
      </c>
      <c r="D2" s="51" t="s">
        <v>158</v>
      </c>
      <c r="E2" s="51" t="s">
        <v>159</v>
      </c>
      <c r="F2" s="50" t="s">
        <v>160</v>
      </c>
      <c r="G2" s="50" t="s">
        <v>12</v>
      </c>
      <c r="H2" s="51" t="s">
        <v>162</v>
      </c>
      <c r="I2" s="51" t="s">
        <v>163</v>
      </c>
      <c r="J2" s="51" t="s">
        <v>164</v>
      </c>
      <c r="K2" s="51" t="s">
        <v>165</v>
      </c>
      <c r="L2" s="51" t="s">
        <v>166</v>
      </c>
      <c r="M2" s="50" t="s">
        <v>167</v>
      </c>
      <c r="N2" s="50" t="s">
        <v>168</v>
      </c>
      <c r="O2" s="50" t="s">
        <v>169</v>
      </c>
    </row>
    <row r="3">
      <c r="A3" s="43" t="str">
        <f>HYPERLINK("https://www.wpspublish.com/arizona-3-arizona-articulation-proficiency-scale-third-edition","Arizona Articulation Proficiency Scale, Third Revision (Arizona-3)")</f>
        <v>Arizona Articulation Proficiency Scale, Third Revision (Arizona-3)</v>
      </c>
      <c r="B3" s="7" t="s">
        <v>170</v>
      </c>
      <c r="C3" s="37" t="s">
        <v>30</v>
      </c>
      <c r="D3" s="15"/>
      <c r="E3" s="15"/>
      <c r="F3" s="15"/>
      <c r="G3" s="15"/>
      <c r="H3" s="15"/>
      <c r="I3" s="15"/>
      <c r="J3" s="15"/>
      <c r="K3" s="15"/>
      <c r="L3" s="15"/>
      <c r="M3" s="15"/>
      <c r="N3" s="15"/>
      <c r="O3" s="15"/>
    </row>
    <row r="4">
      <c r="A4" s="43" t="str">
        <f>HYPERLINK("https://www.rand.org/education-and-labor/projects/assessments/tool/2004/battelle-developmental-inventory-2nd-edition-bdi-2-nu.html","Battelle Developmental Inventory, 2nd Edition Normative Update (BDI-2 NU)")</f>
        <v>Battelle Developmental Inventory, 2nd Edition Normative Update (BDI-2 NU)</v>
      </c>
      <c r="B4" s="23" t="s">
        <v>172</v>
      </c>
      <c r="C4" s="37"/>
      <c r="D4" s="15"/>
      <c r="E4" s="15"/>
      <c r="F4" s="15"/>
      <c r="G4" s="37" t="s">
        <v>30</v>
      </c>
      <c r="H4" s="15"/>
      <c r="I4" s="15"/>
      <c r="J4" s="37" t="s">
        <v>30</v>
      </c>
      <c r="K4" s="37" t="s">
        <v>30</v>
      </c>
      <c r="L4" s="37" t="s">
        <v>30</v>
      </c>
      <c r="M4" s="37" t="s">
        <v>30</v>
      </c>
      <c r="N4" s="15"/>
      <c r="O4" s="15"/>
    </row>
    <row r="5">
      <c r="A5" s="25" t="str">
        <f>HYPERLINK("https://www.pearsonassessments.com/store/usassessments/en/Store/Professional-Assessments/Developmental-Early-Childhood/Bracken-Basic-Concept-Scale-Expressive/p/100000488.html","Bracken Basic Concept Scale Expressive
(BBCS:E)")</f>
        <v>Bracken Basic Concept Scale Expressive
(BBCS:E)</v>
      </c>
      <c r="B5" s="36" t="s">
        <v>61</v>
      </c>
      <c r="C5" s="15"/>
      <c r="D5" s="15"/>
      <c r="E5" s="15"/>
      <c r="F5" s="15"/>
      <c r="G5" s="15"/>
      <c r="H5" s="15"/>
      <c r="I5" s="15"/>
      <c r="J5" s="15"/>
      <c r="K5" s="15"/>
      <c r="L5" s="37" t="s">
        <v>30</v>
      </c>
      <c r="M5" s="15"/>
      <c r="N5" s="15"/>
      <c r="O5" s="15"/>
    </row>
    <row r="6">
      <c r="A6" s="25" t="str">
        <f>HYPERLINK("https://www.pearsonassessments.com/store/usassessments/en/Store/Professional-Assessments/Speech-%26-Language/Clinical-Evaluation-of-Language-Fundamentals-%7C-Fifth-Edition/p/100000705.html","Clinical Evaluation of Language Fundamentals, Fifth Edition (CELF-5)")</f>
        <v>Clinical Evaluation of Language Fundamentals, Fifth Edition (CELF-5)</v>
      </c>
      <c r="B6" s="39" t="s">
        <v>177</v>
      </c>
      <c r="C6" s="37" t="s">
        <v>30</v>
      </c>
      <c r="D6" s="15"/>
      <c r="E6" s="15"/>
      <c r="F6" s="37" t="s">
        <v>30</v>
      </c>
      <c r="G6" s="37" t="s">
        <v>30</v>
      </c>
      <c r="H6" s="15"/>
      <c r="I6" s="15"/>
      <c r="J6" s="37" t="s">
        <v>30</v>
      </c>
      <c r="K6" s="37" t="s">
        <v>30</v>
      </c>
      <c r="L6" s="37" t="s">
        <v>30</v>
      </c>
      <c r="M6" s="37" t="s">
        <v>30</v>
      </c>
      <c r="N6" s="37" t="s">
        <v>30</v>
      </c>
      <c r="O6" s="37"/>
    </row>
    <row r="7">
      <c r="A7" s="25" t="str">
        <f>HYPERLINK("https://www.pearsonassessments.com/store/usassessments/en/Store/Professional-Assessments/Developmental-Early-Childhood/Clinical-Evaluation-of-Language-Fundamentals-Preschool-2/p/100000316.html","Clinical Evaluation of Language Fundamentals - Preschool
")</f>
        <v>Clinical Evaluation of Language Fundamentals - Preschool
</v>
      </c>
      <c r="B7" s="39" t="s">
        <v>178</v>
      </c>
      <c r="C7" s="37" t="s">
        <v>30</v>
      </c>
      <c r="D7" s="15"/>
      <c r="E7" s="15"/>
      <c r="F7" s="15"/>
      <c r="G7" s="37"/>
      <c r="H7" s="15"/>
      <c r="I7" s="15"/>
      <c r="J7" s="37" t="s">
        <v>30</v>
      </c>
      <c r="K7" s="15"/>
      <c r="L7" s="37" t="s">
        <v>30</v>
      </c>
      <c r="M7" s="37" t="s">
        <v>30</v>
      </c>
      <c r="N7" s="15"/>
      <c r="O7" s="37"/>
    </row>
    <row r="8">
      <c r="A8" s="43" t="str">
        <f>HYPERLINK("https://www.pearsonassessments.com/store/usassessments/en/Store/Professional-Assessments/Developmental-Early-Childhood/Comprehensive-Assessment-of-Spoken-Language-%7C-Second-Edition/p/100001922.html","Comprehensive Assessment of Spoken Language (CASL-2)")</f>
        <v>Comprehensive Assessment of Spoken Language (CASL-2)</v>
      </c>
      <c r="B8" s="7" t="s">
        <v>145</v>
      </c>
      <c r="C8" s="37" t="s">
        <v>30</v>
      </c>
      <c r="D8" s="15"/>
      <c r="E8" s="37"/>
      <c r="F8" s="37"/>
      <c r="G8" s="37"/>
      <c r="H8" s="37" t="s">
        <v>30</v>
      </c>
      <c r="I8" s="37" t="s">
        <v>30</v>
      </c>
      <c r="J8" s="37" t="s">
        <v>30</v>
      </c>
      <c r="K8" s="37" t="s">
        <v>30</v>
      </c>
      <c r="L8" s="37" t="s">
        <v>30</v>
      </c>
      <c r="M8" s="37" t="s">
        <v>30</v>
      </c>
      <c r="N8" s="37" t="s">
        <v>30</v>
      </c>
      <c r="O8" s="37"/>
    </row>
    <row r="9">
      <c r="A9" s="43" t="str">
        <f>HYPERLINK("https://www.pearsonassessments.com/store/usassessments/en/Store/Professional-Assessments/Speech-%26-Language/Comprehensive-Test-of-Phonological-Processing-%7C-Second-Edition/p/100000737.html","Comprehensive Test of Phonological Processing (CTOPP-2)")</f>
        <v>Comprehensive Test of Phonological Processing (CTOPP-2)</v>
      </c>
      <c r="B9" s="7" t="s">
        <v>92</v>
      </c>
      <c r="C9" s="15"/>
      <c r="D9" s="15"/>
      <c r="E9" s="37" t="s">
        <v>30</v>
      </c>
      <c r="F9" s="15"/>
      <c r="G9" s="15"/>
      <c r="H9" s="15"/>
      <c r="I9" s="15"/>
      <c r="J9" s="15"/>
      <c r="K9" s="37" t="s">
        <v>30</v>
      </c>
      <c r="L9" s="15"/>
      <c r="M9" s="15"/>
      <c r="N9" s="15"/>
      <c r="O9" s="15"/>
    </row>
    <row r="10">
      <c r="A10" s="43" t="str">
        <f>HYPERLINK("https://www.proedinc.com/Products/13760/crevt3-comprehensive-receptive-and-expressive-vocabulary-testthird-edition.aspx","Comprehensive Receptive and Expressive Vocabulary Test (CREVT)")</f>
        <v>Comprehensive Receptive and Expressive Vocabulary Test (CREVT)</v>
      </c>
      <c r="B10" s="7" t="s">
        <v>218</v>
      </c>
      <c r="C10" s="15"/>
      <c r="D10" s="15"/>
      <c r="E10" s="15"/>
      <c r="F10" s="15"/>
      <c r="G10" s="15"/>
      <c r="H10" s="15"/>
      <c r="I10" s="15"/>
      <c r="J10" s="15"/>
      <c r="K10" s="37" t="s">
        <v>30</v>
      </c>
      <c r="L10" s="37" t="s">
        <v>30</v>
      </c>
      <c r="M10" s="15"/>
      <c r="N10" s="15"/>
      <c r="O10" s="15"/>
    </row>
    <row r="11">
      <c r="A11" s="43" t="str">
        <f>HYPERLINK("https://www.proedinc.com/Products/14590/dtla5-detroit-tests-of-learning-abilitiesfifth-edition.aspx","Detroit Tests of Learning Abilities–Fifth Edition (DTLA-5)")</f>
        <v>Detroit Tests of Learning Abilities–Fifth Edition (DTLA-5)</v>
      </c>
      <c r="B11" s="7" t="s">
        <v>44</v>
      </c>
      <c r="C11" s="15"/>
      <c r="D11" s="15"/>
      <c r="E11" s="15"/>
      <c r="F11" s="37" t="s">
        <v>30</v>
      </c>
      <c r="G11" s="37" t="s">
        <v>30</v>
      </c>
      <c r="H11" s="37" t="s">
        <v>30</v>
      </c>
      <c r="I11" s="37" t="s">
        <v>30</v>
      </c>
      <c r="J11" s="37" t="s">
        <v>30</v>
      </c>
      <c r="K11" s="37" t="s">
        <v>30</v>
      </c>
      <c r="L11" s="37" t="s">
        <v>30</v>
      </c>
      <c r="M11" s="37" t="s">
        <v>30</v>
      </c>
      <c r="N11" s="37" t="s">
        <v>30</v>
      </c>
      <c r="O11" s="15"/>
    </row>
    <row r="12">
      <c r="A12" s="43" t="str">
        <f>HYPERLINK("https://www.pearsonassessments.com/store/usassessments/en/Store/Professional-Assessments/Academic-Learning/Brief/Developmental-Indicators-for-the-Assessment-of-Learning-%7C-Fourth-Edition/p/100000304.html","Developmental Indicators for the Assessment of Learning (DIAL-3)")</f>
        <v>Developmental Indicators for the Assessment of Learning (DIAL-3)</v>
      </c>
      <c r="B12" s="7" t="s">
        <v>61</v>
      </c>
      <c r="C12" s="15"/>
      <c r="D12" s="15"/>
      <c r="E12" s="15"/>
      <c r="F12" s="15"/>
      <c r="G12" s="15"/>
      <c r="H12" s="37" t="s">
        <v>30</v>
      </c>
      <c r="I12" s="37" t="s">
        <v>30</v>
      </c>
      <c r="J12" s="15"/>
      <c r="K12" s="37" t="s">
        <v>30</v>
      </c>
      <c r="L12" s="37" t="s">
        <v>30</v>
      </c>
      <c r="M12" s="15"/>
      <c r="N12" s="15"/>
      <c r="O12" s="15"/>
    </row>
    <row r="13">
      <c r="A13" s="94" t="str">
        <f>HYPERLINK("https://www.pearsonassessments.com/store/usassessments/en/Store/Professional-Assessments/Speech-%26-Language/Diagnostic-Evaluation-of-Articulation-and-Phonology/p/100000295.html","Diagnostic Evaluation of Articulation and Phonology")</f>
        <v>Diagnostic Evaluation of Articulation and Phonology</v>
      </c>
      <c r="B13" s="7" t="s">
        <v>237</v>
      </c>
      <c r="C13" s="37" t="s">
        <v>30</v>
      </c>
      <c r="D13" s="37" t="s">
        <v>30</v>
      </c>
      <c r="E13" s="37" t="s">
        <v>30</v>
      </c>
      <c r="F13" s="15"/>
      <c r="G13" s="15"/>
      <c r="H13" s="15"/>
      <c r="I13" s="15"/>
      <c r="J13" s="15"/>
      <c r="K13" s="37" t="s">
        <v>30</v>
      </c>
      <c r="L13" s="15"/>
      <c r="M13" s="15"/>
      <c r="N13" s="15"/>
      <c r="O13" s="15"/>
    </row>
    <row r="14">
      <c r="A14" s="5" t="str">
        <f>HYPERLINK("https://www.proedinc.com/Products/13692/eowpvt4-expressive-oneword-picture-vocabulary-testfourth-edition.aspx","Expressive One-Word Picture Vocabulary Test  (EOWPVT)")</f>
        <v>Expressive One-Word Picture Vocabulary Test  (EOWPVT)</v>
      </c>
      <c r="B14" s="39" t="s">
        <v>106</v>
      </c>
      <c r="C14" s="37"/>
      <c r="D14" s="37"/>
      <c r="E14" s="37"/>
      <c r="F14" s="15"/>
      <c r="G14" s="37"/>
      <c r="H14" s="37"/>
      <c r="I14" s="37" t="s">
        <v>30</v>
      </c>
      <c r="J14" s="15"/>
      <c r="K14" s="15"/>
      <c r="L14" s="37" t="s">
        <v>30</v>
      </c>
      <c r="M14" s="15"/>
      <c r="N14" s="37"/>
      <c r="O14" s="37"/>
    </row>
    <row r="15">
      <c r="A15" s="5" t="str">
        <f>HYPERLINK("https://www.pearsonassessments.com/store/usassessments/en/Store/Professional-Assessments/Academic-Learning/Brief/Expressive-Vocabulary-Test-%7C-Third-Edition/p/100001982.html","Expressive Vocabulary Test (EVT-3)")</f>
        <v>Expressive Vocabulary Test (EVT-3)</v>
      </c>
      <c r="B15" s="39" t="s">
        <v>110</v>
      </c>
      <c r="C15" s="37"/>
      <c r="D15" s="37"/>
      <c r="E15" s="37"/>
      <c r="F15" s="15"/>
      <c r="G15" s="37"/>
      <c r="H15" s="37"/>
      <c r="I15" s="37" t="s">
        <v>30</v>
      </c>
      <c r="J15" s="15"/>
      <c r="K15" s="15"/>
      <c r="L15" s="37" t="s">
        <v>30</v>
      </c>
      <c r="M15" s="15"/>
      <c r="N15" s="37"/>
      <c r="O15" s="37"/>
    </row>
    <row r="16">
      <c r="A16" s="43" t="str">
        <f>HYPERLINK("https://www.academictherapy.com/detailATP.tpl?action=search&amp;cart=15699840481413537&amp;eqskudatarq=2244-6&amp;eqTitledatarq=Glaspey%20Dynamic%20Assessment%20of%20Phonology%20%28GDAP%29&amp;eqvendordatarq=ATP&amp;bobby=%5Bbobby%5D&amp;bob=%5Bbob%5D","Glaspey Dynamic Assessment of Phonology (GDAP)")</f>
        <v>Glaspey Dynamic Assessment of Phonology (GDAP)</v>
      </c>
      <c r="B16" s="7" t="s">
        <v>244</v>
      </c>
      <c r="C16" s="37" t="s">
        <v>30</v>
      </c>
      <c r="D16" s="37" t="s">
        <v>30</v>
      </c>
      <c r="E16" s="15"/>
      <c r="F16" s="15"/>
      <c r="G16" s="15"/>
      <c r="H16" s="15"/>
      <c r="I16" s="15"/>
      <c r="J16" s="15"/>
      <c r="K16" s="15"/>
      <c r="L16" s="15"/>
      <c r="M16" s="15"/>
      <c r="N16" s="15"/>
      <c r="O16" s="15"/>
    </row>
    <row r="17">
      <c r="A17" s="43" t="str">
        <f>HYPERLINK("https://www.pearsonclinical.com.au/products/view/228","Goldman-Fristoe Test of Articulation, Second Edition (GFTA-2)")</f>
        <v>Goldman-Fristoe Test of Articulation, Second Edition (GFTA-2)</v>
      </c>
      <c r="B17" s="7" t="s">
        <v>135</v>
      </c>
      <c r="C17" s="37" t="s">
        <v>30</v>
      </c>
      <c r="D17" s="37" t="s">
        <v>30</v>
      </c>
      <c r="E17" s="37" t="s">
        <v>30</v>
      </c>
      <c r="F17" s="37" t="s">
        <v>30</v>
      </c>
      <c r="G17" s="37" t="s">
        <v>30</v>
      </c>
      <c r="H17" s="15"/>
      <c r="I17" s="15"/>
      <c r="J17" s="15"/>
      <c r="K17" s="37" t="s">
        <v>30</v>
      </c>
      <c r="L17" s="15"/>
      <c r="M17" s="15"/>
      <c r="N17" s="15"/>
      <c r="O17" s="15"/>
    </row>
    <row r="18">
      <c r="A18" s="43" t="str">
        <f>HYPERLINK("https://www.proedinc.com/Products/9475/itpa3-illinois-test-of-psycholinguistic-abilities--third-edition.aspx","Illinois Test of Psycholinguistic Abilities, third edition (ITPA-3) - Auditory Reception")</f>
        <v>Illinois Test of Psycholinguistic Abilities, third edition (ITPA-3) - Auditory Reception</v>
      </c>
      <c r="B18" s="7" t="s">
        <v>139</v>
      </c>
      <c r="C18" s="37"/>
      <c r="D18" s="37"/>
      <c r="E18" s="37" t="s">
        <v>30</v>
      </c>
      <c r="F18" s="37" t="s">
        <v>30</v>
      </c>
      <c r="G18" s="37" t="s">
        <v>30</v>
      </c>
      <c r="H18" s="37" t="s">
        <v>30</v>
      </c>
      <c r="I18" s="37" t="s">
        <v>30</v>
      </c>
      <c r="J18" s="37" t="s">
        <v>30</v>
      </c>
      <c r="K18" s="37" t="s">
        <v>30</v>
      </c>
      <c r="L18" s="37" t="s">
        <v>30</v>
      </c>
      <c r="M18" s="15"/>
      <c r="N18" s="37" t="s">
        <v>30</v>
      </c>
      <c r="O18" s="37" t="s">
        <v>30</v>
      </c>
    </row>
    <row r="19">
      <c r="A19" s="5" t="str">
        <f>HYPERLINK("https://www.pearsonassessments.com/store/usassessments/en/Store/Professional-Assessments/Cognition-%26-Neuro/Gifted-%26-Talented/Kaufman-Assessment-Battery-for-Children-%7C-Second-Edition-Normative-Update/p/100000088.html","Kaufman Assessment Battery for Children | Second Edition Normative Update
(KABC-II NU)")</f>
        <v>Kaufman Assessment Battery for Children | Second Edition Normative Update
(KABC-II NU)</v>
      </c>
      <c r="B19" s="7" t="s">
        <v>63</v>
      </c>
      <c r="C19" s="37"/>
      <c r="D19" s="15"/>
      <c r="E19" s="37"/>
      <c r="F19" s="37" t="s">
        <v>30</v>
      </c>
      <c r="G19" s="37" t="s">
        <v>30</v>
      </c>
      <c r="H19" s="37" t="s">
        <v>30</v>
      </c>
      <c r="I19" s="37" t="s">
        <v>30</v>
      </c>
      <c r="J19" s="37" t="s">
        <v>30</v>
      </c>
      <c r="K19" s="37" t="s">
        <v>30</v>
      </c>
      <c r="L19" s="37" t="s">
        <v>30</v>
      </c>
      <c r="M19" s="37"/>
      <c r="N19" s="15"/>
      <c r="O19" s="15"/>
    </row>
    <row r="20">
      <c r="A20" s="43" t="str">
        <f>HYPERLINK("https://www.proedinc.com/Products/9027/kspt-kaufman-speech-praxis-test-for-children.aspx","Kaufman Speech Praxis for Children (KSPT)")</f>
        <v>Kaufman Speech Praxis for Children (KSPT)</v>
      </c>
      <c r="B20" s="7" t="s">
        <v>250</v>
      </c>
      <c r="C20" s="37" t="s">
        <v>30</v>
      </c>
      <c r="D20" s="37" t="s">
        <v>30</v>
      </c>
      <c r="E20" s="15"/>
      <c r="F20" s="15"/>
      <c r="G20" s="15"/>
      <c r="H20" s="15"/>
      <c r="I20" s="15"/>
      <c r="J20" s="15"/>
      <c r="K20" s="15"/>
      <c r="L20" s="15"/>
      <c r="M20" s="15"/>
      <c r="N20" s="15"/>
      <c r="O20" s="15"/>
    </row>
    <row r="21">
      <c r="A21" s="25" t="str">
        <f>HYPERLINK("https://www.pearsonassessments.com/store/usassessments/en/Store/Professional-Assessments/Developmental-Early-Childhood/Khan-Lewis-Phonological-Analysis-%7C-Third-Edition/p/100001242.html","Khan-Lewis Phonological Analysis, 3rd edition (KLPA)")</f>
        <v>Khan-Lewis Phonological Analysis, 3rd edition (KLPA)</v>
      </c>
      <c r="B21" s="97" t="s">
        <v>135</v>
      </c>
      <c r="C21" s="37" t="s">
        <v>30</v>
      </c>
      <c r="D21" s="37" t="s">
        <v>30</v>
      </c>
      <c r="E21" s="37" t="s">
        <v>30</v>
      </c>
      <c r="F21" s="15"/>
      <c r="G21" s="15"/>
      <c r="H21" s="15"/>
      <c r="I21" s="15"/>
      <c r="J21" s="15"/>
      <c r="K21" s="15"/>
      <c r="L21" s="15"/>
      <c r="M21" s="15"/>
      <c r="N21" s="15"/>
      <c r="O21" s="15"/>
    </row>
    <row r="22">
      <c r="A22" s="43" t="str">
        <f>HYPERLINK("https://www.proedinc.com/Products/10980/lac3-lindamood-auditory-conceptualization-testthird-edition.aspx","Lindamood Auditory Conceptualization Test, Third edition (LAC-3)")</f>
        <v>Lindamood Auditory Conceptualization Test, Third edition (LAC-3)</v>
      </c>
      <c r="B22" s="7" t="s">
        <v>253</v>
      </c>
      <c r="C22" s="15"/>
      <c r="D22" s="15"/>
      <c r="E22" s="37" t="s">
        <v>30</v>
      </c>
      <c r="F22" s="37" t="s">
        <v>30</v>
      </c>
      <c r="G22" s="37" t="s">
        <v>30</v>
      </c>
      <c r="H22" s="37"/>
      <c r="I22" s="15"/>
      <c r="J22" s="37"/>
      <c r="K22" s="37" t="s">
        <v>30</v>
      </c>
      <c r="L22" s="37"/>
      <c r="M22" s="15"/>
      <c r="N22" s="37"/>
      <c r="O22" s="15"/>
    </row>
    <row r="23">
      <c r="A23" s="43" t="str">
        <f>HYPERLINK("https://www.proedinc.com/Products/34340/lcta-nu-listening-comprehension-testadolescent-normative-update.aspx","Listening Comprehension Test–Adolescent: Normative Update (LCT-A: NU)")</f>
        <v>Listening Comprehension Test–Adolescent: Normative Update (LCT-A: NU)</v>
      </c>
      <c r="B23" s="7" t="s">
        <v>64</v>
      </c>
      <c r="C23" s="15"/>
      <c r="D23" s="15"/>
      <c r="E23" s="15"/>
      <c r="F23" s="37" t="s">
        <v>30</v>
      </c>
      <c r="G23" s="37" t="s">
        <v>30</v>
      </c>
      <c r="H23" s="37"/>
      <c r="I23" s="15"/>
      <c r="J23" s="37" t="s">
        <v>30</v>
      </c>
      <c r="K23" s="37" t="s">
        <v>30</v>
      </c>
      <c r="L23" s="37" t="s">
        <v>30</v>
      </c>
      <c r="M23" s="15"/>
      <c r="N23" s="37" t="s">
        <v>30</v>
      </c>
      <c r="O23" s="15"/>
    </row>
    <row r="24">
      <c r="A24" s="43" t="str">
        <f>HYPERLINK("https://www.proedinc.com/Products/34060/lct2-listening-comprehension-test-2.aspx","Listening Comprehension Test 2 (LCT-2)")</f>
        <v>Listening Comprehension Test 2 (LCT-2)</v>
      </c>
      <c r="B24" s="7" t="s">
        <v>255</v>
      </c>
      <c r="C24" s="15"/>
      <c r="D24" s="15"/>
      <c r="E24" s="37" t="s">
        <v>30</v>
      </c>
      <c r="F24" s="37" t="s">
        <v>30</v>
      </c>
      <c r="G24" s="37"/>
      <c r="H24" s="37" t="s">
        <v>30</v>
      </c>
      <c r="I24" s="15"/>
      <c r="J24" s="37" t="s">
        <v>30</v>
      </c>
      <c r="K24" s="37" t="s">
        <v>30</v>
      </c>
      <c r="L24" s="37"/>
      <c r="M24" s="15"/>
      <c r="N24" s="37" t="s">
        <v>30</v>
      </c>
      <c r="O24" s="37" t="s">
        <v>30</v>
      </c>
    </row>
    <row r="25">
      <c r="A25" s="25" t="str">
        <f>HYPERLINK("https://www.superduperinc.com/products/view.aspx?pid=MAVA22#.XbMyxedKjeQ","Montgomery Assessment of Vocabulary Acquisition (MAVA) 
")</f>
        <v>Montgomery Assessment of Vocabulary Acquisition (MAVA) 
</v>
      </c>
      <c r="B25" s="97" t="s">
        <v>140</v>
      </c>
      <c r="C25" s="15"/>
      <c r="D25" s="15"/>
      <c r="E25" s="15"/>
      <c r="F25" s="15"/>
      <c r="G25" s="15"/>
      <c r="H25" s="15"/>
      <c r="I25" s="37"/>
      <c r="J25" s="15"/>
      <c r="K25" s="37" t="s">
        <v>30</v>
      </c>
      <c r="L25" s="37" t="s">
        <v>30</v>
      </c>
      <c r="M25" s="15"/>
      <c r="N25" s="15"/>
      <c r="O25" s="15"/>
    </row>
    <row r="26">
      <c r="A26" s="43" t="str">
        <f>HYPERLINK("https://www.academictherapy.com/detailATP.tpl?action=search&amp;cart=15699840481413537&amp;eqskudatarq=2211-8&amp;eqTitledatarq=Multiple%20Auditory%20Processing%20Assessment%20%28MAPA-2%29&amp;eqvendordatarq=ATP&amp;bobby=%5Bbobby%5D&amp;bob=%5Bbob%5D","Multiple Auditory Processing Assessment (MAPA-2)")</f>
        <v>Multiple Auditory Processing Assessment (MAPA-2)</v>
      </c>
      <c r="B26" s="7" t="s">
        <v>256</v>
      </c>
      <c r="C26" s="15"/>
      <c r="D26" s="15"/>
      <c r="E26" s="15"/>
      <c r="F26" s="37" t="s">
        <v>30</v>
      </c>
      <c r="G26" s="15"/>
      <c r="H26" s="15"/>
      <c r="I26" s="15"/>
      <c r="J26" s="15"/>
      <c r="K26" s="15"/>
      <c r="L26" s="15"/>
      <c r="M26" s="15"/>
      <c r="N26" s="15"/>
      <c r="O26" s="15"/>
    </row>
    <row r="27">
      <c r="A27" s="5" t="str">
        <f>HYPERLINK("https://www.pearsonassessments.com/store/usassessments/en/Store/Professional-Assessments/Academic-Learning/Brief/NEPSY-%7C-Second-Edition/p/100000584.html","NEPSY Developmental Neuropsychological Assessment - Second Edition
(NEPSY-II)
")</f>
        <v>NEPSY Developmental Neuropsychological Assessment - Second Edition
(NEPSY-II)
</v>
      </c>
      <c r="B27" s="7" t="s">
        <v>43</v>
      </c>
      <c r="C27" s="37"/>
      <c r="D27" s="37"/>
      <c r="E27" s="37"/>
      <c r="F27" s="37" t="s">
        <v>30</v>
      </c>
      <c r="G27" s="37" t="s">
        <v>30</v>
      </c>
      <c r="H27" s="37" t="s">
        <v>30</v>
      </c>
      <c r="I27" s="37" t="s">
        <v>30</v>
      </c>
      <c r="J27" s="37" t="s">
        <v>30</v>
      </c>
      <c r="K27" s="37" t="s">
        <v>30</v>
      </c>
      <c r="L27" s="37" t="s">
        <v>30</v>
      </c>
      <c r="M27" s="37"/>
      <c r="N27" s="15"/>
      <c r="O27" s="15"/>
    </row>
    <row r="28">
      <c r="A28" s="43" t="str">
        <f>HYPERLINK("https://www.wpspublish.com/owls-ii-oral-and-written-language-scales-second-edition#:~:targetText=The%20OWLS%2DII%20assesses%20written,assess%20language%2Dbased%20learning%20disabilities.","Oral and Written Language Scales (OWLS-2) -  Oral Expression and Listening Comprehension")</f>
        <v>Oral and Written Language Scales (OWLS-2) -  Oral Expression and Listening Comprehension</v>
      </c>
      <c r="B28" s="7" t="s">
        <v>145</v>
      </c>
      <c r="C28" s="37"/>
      <c r="D28" s="15"/>
      <c r="E28" s="15"/>
      <c r="F28" s="37" t="s">
        <v>30</v>
      </c>
      <c r="G28" s="37" t="s">
        <v>30</v>
      </c>
      <c r="H28" s="37" t="s">
        <v>30</v>
      </c>
      <c r="I28" s="37" t="s">
        <v>30</v>
      </c>
      <c r="J28" s="37" t="s">
        <v>30</v>
      </c>
      <c r="K28" s="37" t="s">
        <v>30</v>
      </c>
      <c r="L28" s="37" t="s">
        <v>30</v>
      </c>
      <c r="M28" s="15"/>
      <c r="N28" s="37" t="s">
        <v>30</v>
      </c>
      <c r="O28" s="15"/>
    </row>
    <row r="29">
      <c r="A29" s="43" t="str">
        <f>HYPERLINK("https://www.pearsonassessments.com/store/usassessments/en/Store/Professional-Assessments/Academic-Learning/Brief/Peabody-Picture-Vocabulary-Test-%7C-Fourth-Edition/p/100000501.html","Peabody Picture Vocabulary Test, Fourth Edition (PPVT-4)")</f>
        <v>Peabody Picture Vocabulary Test, Fourth Edition (PPVT-4)</v>
      </c>
      <c r="B29" s="7" t="s">
        <v>257</v>
      </c>
      <c r="C29" s="15"/>
      <c r="D29" s="15"/>
      <c r="E29" s="15"/>
      <c r="F29" s="37"/>
      <c r="G29" s="37"/>
      <c r="H29" s="37" t="s">
        <v>30</v>
      </c>
      <c r="I29" s="15"/>
      <c r="J29" s="15"/>
      <c r="K29" s="37" t="s">
        <v>30</v>
      </c>
      <c r="L29" s="37"/>
      <c r="M29" s="15"/>
      <c r="N29" s="15"/>
      <c r="O29" s="15"/>
    </row>
    <row r="30">
      <c r="A30" s="43" t="str">
        <f>HYPERLINK("https://www.proedinc.com/Products/8370/pat3-photo-articulation-testthird-edition.aspx","Photo Articulation Test–3rd Edition (PAT-3)")</f>
        <v>Photo Articulation Test–3rd Edition (PAT-3)</v>
      </c>
      <c r="B30" s="7" t="s">
        <v>258</v>
      </c>
      <c r="C30" s="37" t="s">
        <v>30</v>
      </c>
      <c r="D30" s="37" t="s">
        <v>30</v>
      </c>
      <c r="E30" s="37" t="s">
        <v>30</v>
      </c>
      <c r="F30" s="37"/>
      <c r="G30" s="15"/>
      <c r="H30" s="15"/>
      <c r="I30" s="15"/>
      <c r="J30" s="15"/>
      <c r="K30" s="37"/>
      <c r="L30" s="37" t="s">
        <v>30</v>
      </c>
      <c r="M30" s="15"/>
      <c r="N30" s="15"/>
      <c r="O30" s="15"/>
    </row>
    <row r="31">
      <c r="A31" s="43" t="str">
        <f>HYPERLINK("https://www.pearsonassessments.com/store/usassessments/en/Store/Professional-Assessments/Speech-%26-Language/Preschool-Language-Scale-%7CFourth-Edition/p/100000455.html","Preschool Language Scale, Fourth Edition (PLS-4)
")</f>
        <v>Preschool Language Scale, Fourth Edition (PLS-4)
</v>
      </c>
      <c r="B31" s="7" t="s">
        <v>260</v>
      </c>
      <c r="C31" s="15"/>
      <c r="D31" s="15"/>
      <c r="E31" s="15"/>
      <c r="F31" s="37" t="s">
        <v>30</v>
      </c>
      <c r="G31" s="15"/>
      <c r="H31" s="15"/>
      <c r="I31" s="37"/>
      <c r="J31" s="37" t="s">
        <v>30</v>
      </c>
      <c r="K31" s="37" t="s">
        <v>30</v>
      </c>
      <c r="L31" s="37" t="s">
        <v>30</v>
      </c>
      <c r="M31" s="15"/>
      <c r="N31" s="15"/>
      <c r="O31" s="15"/>
    </row>
    <row r="32">
      <c r="A32" s="43" t="str">
        <f>HYPERLINK("https://www.wpspublish.com/receptive-expressive-and-social-communication-assessment-elementary?gclid=Cj0KCQiA_rfvBRCPARIsANlV66MMRndA3S-wbp6-8oiMrvI6pFqq8Hds30UaWphrpyKQFPeaG6oVkgMaAqvNEALw_wcB","Receptive, Expressive and Social Communication Assessment - Elementary (RESCA-E)")</f>
        <v>Receptive, Expressive and Social Communication Assessment - Elementary (RESCA-E)</v>
      </c>
      <c r="B32" s="7" t="s">
        <v>261</v>
      </c>
      <c r="C32" s="15"/>
      <c r="D32" s="15"/>
      <c r="E32" s="15"/>
      <c r="F32" s="15"/>
      <c r="G32" s="15"/>
      <c r="H32" s="15"/>
      <c r="I32" s="15"/>
      <c r="J32" s="37" t="s">
        <v>30</v>
      </c>
      <c r="K32" s="37" t="s">
        <v>30</v>
      </c>
      <c r="L32" s="37" t="s">
        <v>30</v>
      </c>
      <c r="M32" s="37" t="s">
        <v>30</v>
      </c>
      <c r="N32" s="37" t="s">
        <v>30</v>
      </c>
      <c r="O32" s="15"/>
    </row>
    <row r="33">
      <c r="A33" s="43" t="str">
        <f>HYPERLINK("https://www.pearsonassessments.com/store/usassessments/en/Store/Professional-Assessments/Speech-%26-Language/Receptive-and-Expressive-One-Word-Picture-Vocabulary-Tests-%7C-Fourth-Edition/p/100000338.html#:~:targetText=The%20ROWPVT%2D4%20tests%20an,when%20"&amp;"presented%20with%20color%20illustrations.","Receptive One-Word Picture Vocabulary Test (ROWPVT)")</f>
        <v>Receptive One-Word Picture Vocabulary Test (ROWPVT)</v>
      </c>
      <c r="B33" s="7" t="s">
        <v>262</v>
      </c>
      <c r="C33" s="15"/>
      <c r="D33" s="15"/>
      <c r="E33" s="15"/>
      <c r="F33" s="15"/>
      <c r="G33" s="15"/>
      <c r="H33" s="37" t="s">
        <v>30</v>
      </c>
      <c r="I33" s="15"/>
      <c r="J33" s="37" t="s">
        <v>30</v>
      </c>
      <c r="K33" s="37" t="s">
        <v>30</v>
      </c>
      <c r="L33" s="37"/>
      <c r="M33" s="15"/>
      <c r="N33" s="15"/>
      <c r="O33" s="15"/>
    </row>
    <row r="34">
      <c r="A34" s="5" t="str">
        <f>HYPERLINK("https://www.proedinc.com/Products/7640/ripa2-ross-information-processing-assessmentsecond-edition.aspx","Ross Information Processing Assessment–Second Edition (RIPA-2)")</f>
        <v>Ross Information Processing Assessment–Second Edition (RIPA-2)</v>
      </c>
      <c r="B34" s="7" t="s">
        <v>62</v>
      </c>
      <c r="C34" s="15"/>
      <c r="D34" s="15"/>
      <c r="E34" s="15"/>
      <c r="F34" s="37" t="s">
        <v>30</v>
      </c>
      <c r="G34" s="37" t="s">
        <v>30</v>
      </c>
      <c r="H34" s="37"/>
      <c r="I34" s="15"/>
      <c r="J34" s="37"/>
      <c r="K34" s="37" t="s">
        <v>30</v>
      </c>
      <c r="L34" s="37"/>
      <c r="M34" s="15"/>
      <c r="N34" s="15"/>
      <c r="O34" s="15"/>
    </row>
    <row r="35">
      <c r="A35" s="43" t="str">
        <f>HYPERLINK("http://eps.schoolspecialty.com/products/literacy/learning-differences/slingerland-screenings-tests/about-the-program","Slingerland Screening Tests")</f>
        <v>Slingerland Screening Tests</v>
      </c>
      <c r="B35" s="7" t="s">
        <v>93</v>
      </c>
      <c r="C35" s="15"/>
      <c r="D35" s="37" t="s">
        <v>30</v>
      </c>
      <c r="E35" s="15"/>
      <c r="F35" s="37" t="s">
        <v>30</v>
      </c>
      <c r="G35" s="37" t="s">
        <v>30</v>
      </c>
      <c r="H35" s="15"/>
      <c r="I35" s="37" t="s">
        <v>30</v>
      </c>
      <c r="J35" s="15"/>
      <c r="K35" s="37" t="s">
        <v>30</v>
      </c>
      <c r="L35" s="37" t="s">
        <v>30</v>
      </c>
      <c r="M35" s="15"/>
      <c r="N35" s="15"/>
      <c r="O35" s="15"/>
    </row>
    <row r="36">
      <c r="A36" s="43" t="str">
        <f>HYPERLINK("http://www.slosson.com/onlinecatalogstore_i1003917.html?catId=51686","Slosson Articulation Language Test with Phonology (SALT-P)")</f>
        <v>Slosson Articulation Language Test with Phonology (SALT-P)</v>
      </c>
      <c r="B36" s="7" t="s">
        <v>263</v>
      </c>
      <c r="C36" s="37" t="s">
        <v>30</v>
      </c>
      <c r="D36" s="37" t="s">
        <v>30</v>
      </c>
      <c r="E36" s="37" t="s">
        <v>30</v>
      </c>
      <c r="F36" s="37" t="s">
        <v>30</v>
      </c>
      <c r="G36" s="15"/>
      <c r="H36" s="15"/>
      <c r="I36" s="15"/>
      <c r="J36" s="37" t="s">
        <v>30</v>
      </c>
      <c r="K36" s="37" t="s">
        <v>30</v>
      </c>
      <c r="L36" s="37" t="s">
        <v>30</v>
      </c>
      <c r="M36" s="15"/>
      <c r="N36" s="15"/>
      <c r="O36" s="15"/>
    </row>
    <row r="37">
      <c r="A37" s="43" t="str">
        <f>HYPERLINK("https://www.superduperinc.com/products/view.aspx?pid=LST4190#.Xe7iHDJKiV4","Social Language Development Test Adolescent (SLDT-A)")</f>
        <v>Social Language Development Test Adolescent (SLDT-A)</v>
      </c>
      <c r="B37" s="7" t="s">
        <v>64</v>
      </c>
      <c r="C37" s="15"/>
      <c r="D37" s="37"/>
      <c r="E37" s="15"/>
      <c r="F37" s="37"/>
      <c r="G37" s="37"/>
      <c r="H37" s="15"/>
      <c r="I37" s="15"/>
      <c r="J37" s="15"/>
      <c r="K37" s="15"/>
      <c r="L37" s="15"/>
      <c r="M37" s="37" t="s">
        <v>30</v>
      </c>
      <c r="N37" s="37"/>
      <c r="O37" s="37"/>
    </row>
    <row r="38">
      <c r="A38" s="43" t="str">
        <f>HYPERLINK("https://www.socialthinking.com/Articles?name=assessment-social-cognition-related-skills","Social Thinking Informal Dynamic Assessment Protocol® ")</f>
        <v>Social Thinking Informal Dynamic Assessment Protocol® </v>
      </c>
      <c r="B38" s="7" t="s">
        <v>266</v>
      </c>
      <c r="C38" s="15"/>
      <c r="D38" s="15"/>
      <c r="E38" s="15"/>
      <c r="F38" s="37"/>
      <c r="G38" s="37"/>
      <c r="H38" s="37" t="s">
        <v>30</v>
      </c>
      <c r="I38" s="37" t="s">
        <v>30</v>
      </c>
      <c r="J38" s="37" t="s">
        <v>30</v>
      </c>
      <c r="K38" s="37" t="s">
        <v>30</v>
      </c>
      <c r="L38" s="37" t="s">
        <v>30</v>
      </c>
      <c r="M38" s="37" t="s">
        <v>30</v>
      </c>
      <c r="N38" s="37"/>
      <c r="O38" s="37"/>
    </row>
    <row r="39">
      <c r="A39" s="5" t="str">
        <f>HYPERLINK("https://stanfordbinettest.com/all-about-stanford-binet-test/what-does-stanford-binet-test-measure","Stanford-Binet Intelligence Scale, Fifth Edition (SB5) - verbal absurdities")</f>
        <v>Stanford-Binet Intelligence Scale, Fifth Edition (SB5) - verbal absurdities</v>
      </c>
      <c r="B39" s="7" t="s">
        <v>96</v>
      </c>
      <c r="C39" s="15"/>
      <c r="D39" s="15"/>
      <c r="E39" s="15"/>
      <c r="F39" s="15"/>
      <c r="G39" s="15"/>
      <c r="H39" s="37" t="s">
        <v>30</v>
      </c>
      <c r="I39" s="15"/>
      <c r="J39" s="15"/>
      <c r="K39" s="37" t="s">
        <v>30</v>
      </c>
      <c r="L39" s="15"/>
      <c r="M39" s="15"/>
      <c r="N39" s="15"/>
      <c r="O39" s="15"/>
    </row>
    <row r="40">
      <c r="A40" s="94" t="str">
        <f>HYPERLINK("https://rejuvenateresources.com/shop/tests/spi-stuttering-prediction-instrument-for-young-children/#:~:targetText=The%20Stuttering%20Prediction%20Instrument%20for,measuring%20severity%20and%20predicting%20chronicity.","Stuttering Prediction Instrument for Young Children")</f>
        <v>Stuttering Prediction Instrument for Young Children</v>
      </c>
      <c r="B40" s="7" t="s">
        <v>97</v>
      </c>
      <c r="C40" s="37" t="s">
        <v>30</v>
      </c>
      <c r="D40" s="37" t="s">
        <v>30</v>
      </c>
      <c r="E40" s="15"/>
      <c r="F40" s="15"/>
      <c r="G40" s="15"/>
      <c r="H40" s="15"/>
      <c r="I40" s="15"/>
      <c r="J40" s="15"/>
      <c r="K40" s="15"/>
      <c r="L40" s="15"/>
      <c r="M40" s="15"/>
      <c r="N40" s="15"/>
      <c r="O40" s="15"/>
    </row>
    <row r="41">
      <c r="A41" s="43" t="str">
        <f>HYPERLINK("https://www.proedinc.com/Products/12580/toal4-test-of-adolescent-and-adult-languagefourth-edition.aspx","Test of Adolescent and Adult Language–Fourth Edition (TOAL-4)")</f>
        <v>Test of Adolescent and Adult Language–Fourth Edition (TOAL-4)</v>
      </c>
      <c r="B41" s="7" t="s">
        <v>150</v>
      </c>
      <c r="C41" s="15"/>
      <c r="D41" s="15"/>
      <c r="E41" s="15"/>
      <c r="F41" s="37" t="s">
        <v>30</v>
      </c>
      <c r="G41" s="37" t="s">
        <v>30</v>
      </c>
      <c r="H41" s="37"/>
      <c r="I41" s="37" t="s">
        <v>30</v>
      </c>
      <c r="J41" s="37" t="s">
        <v>30</v>
      </c>
      <c r="K41" s="37" t="s">
        <v>30</v>
      </c>
      <c r="L41" s="37" t="s">
        <v>30</v>
      </c>
      <c r="M41" s="37" t="s">
        <v>30</v>
      </c>
      <c r="N41" s="37" t="s">
        <v>30</v>
      </c>
      <c r="O41" s="37" t="s">
        <v>30</v>
      </c>
    </row>
    <row r="42">
      <c r="A42" s="25" t="str">
        <f>HYPERLINK("https://www.superduperinc.com/products/view.aspx?pid=TM826#.XbM0QudKjeQ","Test for Auditory Comprehension of Language (TACL-4)")</f>
        <v>Test for Auditory Comprehension of Language (TACL-4)</v>
      </c>
      <c r="B42" s="97" t="s">
        <v>176</v>
      </c>
      <c r="C42" s="15"/>
      <c r="D42" s="15"/>
      <c r="E42" s="37"/>
      <c r="F42" s="15"/>
      <c r="G42" s="15"/>
      <c r="H42" s="15"/>
      <c r="I42" s="15"/>
      <c r="J42" s="15"/>
      <c r="K42" s="37" t="s">
        <v>30</v>
      </c>
      <c r="L42" s="37" t="s">
        <v>30</v>
      </c>
      <c r="M42" s="15"/>
      <c r="N42" s="15"/>
      <c r="O42" s="37" t="s">
        <v>30</v>
      </c>
    </row>
    <row r="43">
      <c r="A43" s="94" t="str">
        <f>HYPERLINK("https://www.academictherapy.com/detailATP.tpl?action=search&amp;cart=15699840481413537&amp;eqskudatarq=2216-3&amp;eqTitledatarq=TAPS-4&amp;eqvendordatarq=ATP&amp;bobby=%5Bbobby%5D&amp;bob=%5Bbob%5D","Test of Auditory Processing Skills")</f>
        <v>Test of Auditory Processing Skills</v>
      </c>
      <c r="B43" s="7" t="s">
        <v>264</v>
      </c>
      <c r="C43" s="15"/>
      <c r="D43" s="15"/>
      <c r="E43" s="37" t="s">
        <v>30</v>
      </c>
      <c r="F43" s="37" t="s">
        <v>30</v>
      </c>
      <c r="G43" s="15"/>
      <c r="H43" s="37" t="s">
        <v>30</v>
      </c>
      <c r="I43" s="15"/>
      <c r="J43" s="15"/>
      <c r="K43" s="37" t="s">
        <v>30</v>
      </c>
      <c r="L43" s="15"/>
      <c r="M43" s="15"/>
      <c r="N43" s="15"/>
      <c r="O43" s="15"/>
    </row>
    <row r="44">
      <c r="A44" s="25" t="str">
        <f>HYPERLINK("https://www.wpspublish.com/teld-3-test-of-early-language-development-third-edition","Test of Early Language Development 3 (TELD-3)")</f>
        <v>Test of Early Language Development 3 (TELD-3)</v>
      </c>
      <c r="B44" s="97" t="s">
        <v>288</v>
      </c>
      <c r="C44" s="15"/>
      <c r="D44" s="15"/>
      <c r="E44" s="37"/>
      <c r="F44" s="15"/>
      <c r="G44" s="15"/>
      <c r="H44" s="15"/>
      <c r="I44" s="15"/>
      <c r="J44" s="15"/>
      <c r="K44" s="37" t="s">
        <v>30</v>
      </c>
      <c r="L44" s="37" t="s">
        <v>30</v>
      </c>
      <c r="M44" s="15"/>
      <c r="N44" s="37" t="s">
        <v>30</v>
      </c>
      <c r="O44" s="37" t="s">
        <v>30</v>
      </c>
    </row>
    <row r="45">
      <c r="A45" s="99" t="str">
        <f>HYPERLINK("https://products.brookespublishing.com/Test-of-Integrated-Language-and-Literacy-Skills-TILLS-Examiners-Kit-P846.aspx","Test of Integrated Language &amp; Literacy Skills (TILLS)")</f>
        <v>Test of Integrated Language &amp; Literacy Skills (TILLS)</v>
      </c>
      <c r="B45" s="7" t="s">
        <v>152</v>
      </c>
      <c r="C45" s="15"/>
      <c r="D45" s="15"/>
      <c r="E45" s="37" t="s">
        <v>30</v>
      </c>
      <c r="F45" s="37" t="s">
        <v>30</v>
      </c>
      <c r="G45" s="15"/>
      <c r="H45" s="15"/>
      <c r="I45" s="37"/>
      <c r="J45" s="15"/>
      <c r="K45" s="37"/>
      <c r="L45" s="15"/>
      <c r="M45" s="37" t="s">
        <v>30</v>
      </c>
      <c r="N45" s="37" t="s">
        <v>30</v>
      </c>
      <c r="O45" s="37" t="s">
        <v>30</v>
      </c>
    </row>
    <row r="46">
      <c r="A46" s="43" t="str">
        <f>HYPERLINK("https://www.wpspublish.com/told-p5-test-of-language-developmentprimary-fifth-edition","Test of Language Development–Primary, Fifth Edition (TOLD-P:5)")</f>
        <v>Test of Language Development–Primary, Fifth Edition (TOLD-P:5)</v>
      </c>
      <c r="B46" s="7" t="s">
        <v>265</v>
      </c>
      <c r="C46" s="37" t="s">
        <v>30</v>
      </c>
      <c r="D46" s="37" t="s">
        <v>30</v>
      </c>
      <c r="E46" s="37"/>
      <c r="F46" s="37" t="s">
        <v>30</v>
      </c>
      <c r="G46" s="37" t="s">
        <v>30</v>
      </c>
      <c r="H46" s="37" t="s">
        <v>30</v>
      </c>
      <c r="I46" s="37" t="s">
        <v>30</v>
      </c>
      <c r="J46" s="37" t="s">
        <v>30</v>
      </c>
      <c r="K46" s="37" t="s">
        <v>30</v>
      </c>
      <c r="L46" s="37" t="s">
        <v>30</v>
      </c>
      <c r="M46" s="15"/>
      <c r="N46" s="37" t="s">
        <v>30</v>
      </c>
      <c r="O46" s="37" t="s">
        <v>30</v>
      </c>
    </row>
    <row r="47">
      <c r="A47" s="43" t="str">
        <f>HYPERLINK("https://www.wpspublish.com/told-i5test-of-language-developmentintermediate-fifth-edition","Test of Language Development–Intermediate: Fifth Edition (TOLD-I:5) ")</f>
        <v>Test of Language Development–Intermediate: Fifth Edition (TOLD-I:5) </v>
      </c>
      <c r="B47" s="7" t="s">
        <v>99</v>
      </c>
      <c r="C47" s="37" t="s">
        <v>30</v>
      </c>
      <c r="D47" s="37" t="s">
        <v>30</v>
      </c>
      <c r="E47" s="37"/>
      <c r="F47" s="37" t="s">
        <v>30</v>
      </c>
      <c r="G47" s="37" t="s">
        <v>30</v>
      </c>
      <c r="H47" s="37" t="s">
        <v>30</v>
      </c>
      <c r="I47" s="37" t="s">
        <v>30</v>
      </c>
      <c r="J47" s="37" t="s">
        <v>30</v>
      </c>
      <c r="K47" s="37" t="s">
        <v>30</v>
      </c>
      <c r="L47" s="37" t="s">
        <v>30</v>
      </c>
      <c r="M47" s="15"/>
      <c r="N47" s="37" t="s">
        <v>30</v>
      </c>
      <c r="O47" s="37" t="s">
        <v>30</v>
      </c>
    </row>
    <row r="48">
      <c r="A48" s="43" t="str">
        <f>HYPERLINK("https://www.superduperinc.com/products/view.aspx?pid=TM866#.Xe7n8DJKiV4","Test of Narrative Language (TNL)")</f>
        <v>Test of Narrative Language (TNL)</v>
      </c>
      <c r="B48" s="7" t="s">
        <v>267</v>
      </c>
      <c r="C48" s="15"/>
      <c r="D48" s="15"/>
      <c r="E48" s="15"/>
      <c r="F48" s="37" t="s">
        <v>30</v>
      </c>
      <c r="G48" s="15"/>
      <c r="H48" s="15"/>
      <c r="I48" s="15"/>
      <c r="J48" s="37" t="s">
        <v>30</v>
      </c>
      <c r="K48" s="37" t="s">
        <v>30</v>
      </c>
      <c r="L48" s="37" t="s">
        <v>30</v>
      </c>
      <c r="M48" s="15"/>
      <c r="N48" s="15"/>
      <c r="O48" s="15"/>
    </row>
    <row r="49">
      <c r="A49" s="43" t="str">
        <f>HYPERLINK("https://www.wpspublish.com/topl-2-test-of-pragmatic-language-second-edition","Test of Pragmatic Language-2 (TOPL-2)")</f>
        <v>Test of Pragmatic Language-2 (TOPL-2)</v>
      </c>
      <c r="B49" s="7" t="s">
        <v>292</v>
      </c>
      <c r="C49" s="15"/>
      <c r="D49" s="15"/>
      <c r="E49" s="15"/>
      <c r="F49" s="37" t="s">
        <v>30</v>
      </c>
      <c r="G49" s="15"/>
      <c r="H49" s="15"/>
      <c r="I49" s="15"/>
      <c r="J49" s="15"/>
      <c r="K49" s="37"/>
      <c r="L49" s="37"/>
      <c r="M49" s="37" t="s">
        <v>30</v>
      </c>
      <c r="N49" s="15"/>
      <c r="O49" s="15"/>
    </row>
    <row r="50">
      <c r="A50" s="6" t="str">
        <f>HYPERLINK("https://www.parinc.com/Products/Pkey/455","Test of Problem Solving 2: Adolescent (TOPS-2)")</f>
        <v>Test of Problem Solving 2: Adolescent (TOPS-2)</v>
      </c>
      <c r="B50" s="8" t="s">
        <v>64</v>
      </c>
      <c r="C50" s="15"/>
      <c r="D50" s="37"/>
      <c r="E50" s="15"/>
      <c r="F50" s="15"/>
      <c r="G50" s="15"/>
      <c r="H50" s="15"/>
      <c r="I50" s="15"/>
      <c r="J50" s="15"/>
      <c r="K50" s="37" t="s">
        <v>30</v>
      </c>
      <c r="L50" s="37" t="s">
        <v>30</v>
      </c>
      <c r="M50" s="15"/>
      <c r="N50" s="15"/>
      <c r="O50" s="15"/>
    </row>
    <row r="51">
      <c r="A51" s="6" t="str">
        <f>HYPERLINK("https://www.wpspublish.com/tops-3e-test-of-problem-solving-3elementary","Test of Problem Solving 3: Elementary (TOPS-3)")</f>
        <v>Test of Problem Solving 3: Elementary (TOPS-3)</v>
      </c>
      <c r="B51" s="8" t="s">
        <v>65</v>
      </c>
      <c r="C51" s="15"/>
      <c r="D51" s="37"/>
      <c r="E51" s="15"/>
      <c r="F51" s="15"/>
      <c r="G51" s="15"/>
      <c r="H51" s="15"/>
      <c r="I51" s="15"/>
      <c r="J51" s="15"/>
      <c r="K51" s="37"/>
      <c r="L51" s="37"/>
      <c r="M51" s="15"/>
      <c r="N51" s="15"/>
      <c r="O51" s="15"/>
    </row>
    <row r="52">
      <c r="A52" s="43" t="str">
        <f>HYPERLINK("https://www.academictherapy.com/detailATP.tpl?action=search&amp;cart=15699840481413537&amp;eqskudatarq=2037-4&amp;eqTitledatarq=Test%20of%20Semantic%20Reasoning%20%28TOSR%29&amp;eqvendordatarq=ATP&amp;bobby=%5Bbobby%5D&amp;bob=%5Bbob%5D","Test of Semantic Reasoning (TOSR)")</f>
        <v>Test of Semantic Reasoning (TOSR)</v>
      </c>
      <c r="B52" s="7" t="s">
        <v>223</v>
      </c>
      <c r="C52" s="15"/>
      <c r="D52" s="15"/>
      <c r="E52" s="15"/>
      <c r="F52" s="37"/>
      <c r="G52" s="37" t="s">
        <v>30</v>
      </c>
      <c r="H52" s="15"/>
      <c r="I52" s="15"/>
      <c r="J52" s="15"/>
      <c r="K52" s="37" t="s">
        <v>30</v>
      </c>
      <c r="L52" s="37" t="s">
        <v>30</v>
      </c>
      <c r="M52" s="37"/>
      <c r="N52" s="37" t="s">
        <v>30</v>
      </c>
      <c r="O52" s="37" t="s">
        <v>30</v>
      </c>
    </row>
    <row r="53">
      <c r="A53" s="43" t="str">
        <f>HYPERLINK("https://wechsleriqtest.com/wiat/","Wechsler Individual Achievement Test")</f>
        <v>Wechsler Individual Achievement Test</v>
      </c>
      <c r="B53" s="7" t="s">
        <v>268</v>
      </c>
      <c r="C53" s="15"/>
      <c r="D53" s="15"/>
      <c r="E53" s="15"/>
      <c r="F53" s="37" t="s">
        <v>30</v>
      </c>
      <c r="G53" s="37" t="s">
        <v>30</v>
      </c>
      <c r="H53" s="37" t="s">
        <v>30</v>
      </c>
      <c r="I53" s="15"/>
      <c r="J53" s="15"/>
      <c r="K53" s="37" t="s">
        <v>30</v>
      </c>
      <c r="L53" s="37" t="s">
        <v>30</v>
      </c>
      <c r="M53" s="15"/>
      <c r="N53" s="15"/>
      <c r="O53" s="15"/>
    </row>
    <row r="54">
      <c r="A54" s="43" t="str">
        <f>HYPERLINK("https://psycentre.apps01.yorku.ca/wp/woodcock-johnson-iv-tests-of-cognitive-abilities-wj-iv-cog/","Woodcock-Johnson, Revised-Tests
of Cognitive Ability (WJ-R COG):
Oral Language Cluster ")</f>
        <v>Woodcock-Johnson, Revised-Tests
of Cognitive Ability (WJ-R COG):
Oral Language Cluster </v>
      </c>
      <c r="B54" s="7" t="s">
        <v>38</v>
      </c>
      <c r="C54" s="15"/>
      <c r="D54" s="37" t="s">
        <v>30</v>
      </c>
      <c r="E54" s="37" t="s">
        <v>30</v>
      </c>
      <c r="F54" s="37" t="s">
        <v>30</v>
      </c>
      <c r="G54" s="37" t="s">
        <v>30</v>
      </c>
      <c r="H54" s="37" t="s">
        <v>30</v>
      </c>
      <c r="I54" s="37" t="s">
        <v>30</v>
      </c>
      <c r="J54" s="37" t="s">
        <v>30</v>
      </c>
      <c r="K54" s="37" t="s">
        <v>30</v>
      </c>
      <c r="L54" s="37" t="s">
        <v>30</v>
      </c>
      <c r="M54" s="15"/>
      <c r="N54" s="37" t="s">
        <v>30</v>
      </c>
      <c r="O54" s="37" t="s">
        <v>30</v>
      </c>
    </row>
    <row r="55">
      <c r="A55" s="5" t="str">
        <f>HYPERLINK("https://www.wpspublish.com/word-test-2","The Word Test 2")</f>
        <v>The Word Test 2</v>
      </c>
      <c r="B55" s="39" t="s">
        <v>295</v>
      </c>
      <c r="C55" s="15"/>
      <c r="D55" s="15"/>
      <c r="E55" s="37"/>
      <c r="F55" s="37"/>
      <c r="G55" s="37"/>
      <c r="H55" s="15"/>
      <c r="I55" s="15"/>
      <c r="J55" s="15"/>
      <c r="K55" s="15"/>
      <c r="L55" s="37" t="s">
        <v>30</v>
      </c>
      <c r="M55" s="37"/>
      <c r="N55" s="37" t="s">
        <v>30</v>
      </c>
      <c r="O55" s="37"/>
    </row>
    <row r="56">
      <c r="A56" s="5" t="str">
        <f>HYPERLINK("https://www.superduperinc.com/products/view.aspx?pid=LST4170#:~:targetText=The%20WORD%20Test%202%20Adolescent%20helps%20SLPs%20identify%20semantic%20weaknesses,using%20common%20and%20unique%20contexts.","The Word Test 2: Adolescent")</f>
        <v>The Word Test 2: Adolescent</v>
      </c>
      <c r="B56" s="39" t="s">
        <v>249</v>
      </c>
      <c r="C56" s="15"/>
      <c r="D56" s="15"/>
      <c r="E56" s="37"/>
      <c r="F56" s="37"/>
      <c r="G56" s="37"/>
      <c r="H56" s="15"/>
      <c r="I56" s="15"/>
      <c r="J56" s="37" t="s">
        <v>30</v>
      </c>
      <c r="K56" s="37" t="s">
        <v>30</v>
      </c>
      <c r="L56" s="37" t="s">
        <v>30</v>
      </c>
      <c r="M56" s="37" t="s">
        <v>30</v>
      </c>
      <c r="N56" s="37" t="s">
        <v>30</v>
      </c>
      <c r="O56" s="37"/>
    </row>
    <row r="57">
      <c r="A57" s="5" t="str">
        <f>HYPERLINK("https://www.wpspublish.com/the-word-3-test-elementary","The WORD 3 Test Elementary")</f>
        <v>The WORD 3 Test Elementary</v>
      </c>
      <c r="B57" s="39" t="s">
        <v>93</v>
      </c>
      <c r="C57" s="15"/>
      <c r="D57" s="15"/>
      <c r="E57" s="37"/>
      <c r="F57" s="37"/>
      <c r="G57" s="37"/>
      <c r="H57" s="15"/>
      <c r="I57" s="15"/>
      <c r="J57" s="15"/>
      <c r="K57" s="15"/>
      <c r="L57" s="15"/>
      <c r="M57" s="37"/>
      <c r="N57" s="37" t="s">
        <v>30</v>
      </c>
      <c r="O57" s="37"/>
    </row>
    <row r="58">
      <c r="A58" s="103" t="s">
        <v>296</v>
      </c>
      <c r="B58" s="104"/>
      <c r="C58" s="105"/>
      <c r="D58" s="105"/>
      <c r="E58" s="105"/>
      <c r="F58" s="107"/>
      <c r="G58" s="107"/>
      <c r="H58" s="105"/>
      <c r="I58" s="105"/>
      <c r="J58" s="105"/>
      <c r="K58" s="105"/>
      <c r="L58" s="105"/>
      <c r="M58" s="107"/>
      <c r="N58" s="107"/>
      <c r="O58" s="107"/>
    </row>
    <row r="59">
      <c r="A59" s="109"/>
      <c r="B59" s="110"/>
      <c r="C59" s="112"/>
      <c r="D59" s="112"/>
      <c r="E59" s="112"/>
      <c r="F59" s="112"/>
      <c r="G59" s="112"/>
      <c r="H59" s="112"/>
      <c r="I59" s="112"/>
      <c r="J59" s="112"/>
      <c r="K59" s="112"/>
      <c r="L59" s="112"/>
      <c r="M59" s="112"/>
      <c r="N59" s="112"/>
      <c r="O59" s="112"/>
    </row>
    <row r="60">
      <c r="A60" s="114" t="s">
        <v>299</v>
      </c>
      <c r="B60" s="116"/>
      <c r="C60" s="117"/>
      <c r="D60" s="117"/>
      <c r="E60" s="117"/>
      <c r="F60" s="117"/>
      <c r="G60" s="117"/>
      <c r="H60" s="117"/>
      <c r="I60" s="117"/>
      <c r="J60" s="117"/>
      <c r="K60" s="117"/>
      <c r="L60" s="117"/>
      <c r="M60" s="117"/>
      <c r="N60" s="117"/>
      <c r="O60" s="117"/>
    </row>
    <row r="61">
      <c r="A61" s="118"/>
      <c r="B61" s="39"/>
      <c r="C61" s="10"/>
      <c r="D61" s="10"/>
      <c r="E61" s="9"/>
      <c r="F61" s="9"/>
      <c r="G61" s="56"/>
      <c r="H61" s="10"/>
      <c r="I61" s="10"/>
      <c r="J61" s="10"/>
      <c r="K61" s="10"/>
      <c r="L61" s="54"/>
      <c r="M61" s="56"/>
      <c r="N61" s="9"/>
      <c r="O61" s="56"/>
    </row>
  </sheetData>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75"/>
  <cols>
    <col customWidth="1" min="1" max="1" width="50.57"/>
    <col customWidth="1" min="2" max="2" width="11.43"/>
    <col customWidth="1" min="3" max="3" width="11.71"/>
    <col customWidth="1" min="4" max="4" width="15.57"/>
    <col customWidth="1" min="5" max="5" width="15.0"/>
    <col customWidth="1" min="6" max="6" width="10.29"/>
    <col customWidth="1" min="7" max="7" width="9.71"/>
    <col customWidth="1" min="8" max="9" width="10.29"/>
    <col customWidth="1" min="10" max="10" width="10.14"/>
    <col customWidth="1" min="11" max="11" width="14.71"/>
    <col customWidth="1" min="12" max="12" width="11.43"/>
    <col customWidth="1" min="13" max="13" width="17.86"/>
    <col customWidth="1" min="14" max="14" width="15.43"/>
    <col customWidth="1" min="15" max="16" width="12.71"/>
    <col customWidth="1" min="17" max="17" width="11.43"/>
    <col customWidth="1" min="18" max="18" width="12.71"/>
    <col customWidth="1" min="19" max="19" width="16.14"/>
  </cols>
  <sheetData>
    <row r="1">
      <c r="A1" s="59"/>
      <c r="B1" s="59"/>
      <c r="C1" s="59"/>
      <c r="D1" s="59"/>
      <c r="E1" s="59"/>
      <c r="F1" s="59"/>
      <c r="G1" s="59"/>
      <c r="H1" s="59"/>
      <c r="I1" s="59"/>
      <c r="J1" s="59"/>
      <c r="K1" s="59"/>
      <c r="L1" s="59"/>
      <c r="M1" s="59"/>
      <c r="N1" s="59"/>
      <c r="O1" s="59"/>
      <c r="P1" s="59"/>
      <c r="Q1" s="59"/>
      <c r="R1" s="59"/>
      <c r="S1" s="59"/>
    </row>
    <row r="2">
      <c r="A2" s="50" t="s">
        <v>180</v>
      </c>
      <c r="B2" s="3" t="s">
        <v>3</v>
      </c>
      <c r="C2" s="51" t="s">
        <v>181</v>
      </c>
      <c r="D2" s="50" t="s">
        <v>182</v>
      </c>
      <c r="E2" s="50" t="s">
        <v>183</v>
      </c>
      <c r="F2" s="51" t="s">
        <v>184</v>
      </c>
      <c r="G2" s="51" t="s">
        <v>185</v>
      </c>
      <c r="H2" s="51" t="s">
        <v>186</v>
      </c>
      <c r="I2" s="51" t="s">
        <v>187</v>
      </c>
      <c r="J2" s="51" t="s">
        <v>188</v>
      </c>
      <c r="K2" s="51" t="s">
        <v>189</v>
      </c>
      <c r="L2" s="51" t="s">
        <v>190</v>
      </c>
      <c r="M2" s="51" t="s">
        <v>191</v>
      </c>
      <c r="N2" s="51" t="s">
        <v>192</v>
      </c>
      <c r="O2" s="51" t="s">
        <v>193</v>
      </c>
      <c r="P2" s="51" t="s">
        <v>194</v>
      </c>
      <c r="Q2" s="51" t="s">
        <v>195</v>
      </c>
      <c r="R2" s="51" t="s">
        <v>196</v>
      </c>
      <c r="S2" s="51" t="s">
        <v>197</v>
      </c>
    </row>
    <row r="3">
      <c r="A3" s="66" t="s">
        <v>198</v>
      </c>
      <c r="B3" s="67"/>
      <c r="C3" s="68"/>
      <c r="D3" s="69"/>
      <c r="E3" s="69"/>
      <c r="F3" s="69"/>
      <c r="G3" s="69"/>
      <c r="H3" s="69"/>
      <c r="I3" s="69"/>
      <c r="J3" s="69"/>
      <c r="K3" s="69"/>
      <c r="L3" s="69"/>
      <c r="M3" s="69"/>
      <c r="N3" s="69"/>
      <c r="O3" s="69"/>
      <c r="P3" s="69"/>
      <c r="Q3" s="69"/>
      <c r="R3" s="69"/>
      <c r="S3" s="69"/>
    </row>
    <row r="4">
      <c r="A4" s="23" t="s">
        <v>200</v>
      </c>
      <c r="B4" s="70"/>
      <c r="C4" s="71" t="s">
        <v>30</v>
      </c>
      <c r="D4" s="72"/>
      <c r="E4" s="72"/>
      <c r="F4" s="72"/>
      <c r="G4" s="72"/>
      <c r="H4" s="72"/>
      <c r="I4" s="72"/>
      <c r="J4" s="72"/>
      <c r="K4" s="72"/>
      <c r="L4" s="72"/>
      <c r="M4" s="72"/>
      <c r="N4" s="72"/>
      <c r="O4" s="72"/>
      <c r="P4" s="72"/>
      <c r="Q4" s="72"/>
      <c r="R4" s="72"/>
      <c r="S4" s="72"/>
    </row>
    <row r="5">
      <c r="A5" s="73" t="s">
        <v>202</v>
      </c>
      <c r="B5" s="70"/>
      <c r="C5" s="74" t="s">
        <v>30</v>
      </c>
      <c r="D5" s="72"/>
      <c r="E5" s="72"/>
      <c r="F5" s="72"/>
      <c r="G5" s="72"/>
      <c r="H5" s="72"/>
      <c r="I5" s="72"/>
      <c r="J5" s="72"/>
      <c r="K5" s="72"/>
      <c r="L5" s="72"/>
      <c r="M5" s="72"/>
      <c r="N5" s="72"/>
      <c r="O5" s="72"/>
      <c r="P5" s="72"/>
      <c r="Q5" s="72"/>
      <c r="R5" s="72"/>
      <c r="S5" s="72"/>
    </row>
    <row r="6">
      <c r="A6" s="75" t="s">
        <v>203</v>
      </c>
      <c r="B6" s="70"/>
      <c r="C6" s="74" t="s">
        <v>30</v>
      </c>
      <c r="D6" s="72"/>
      <c r="E6" s="72"/>
      <c r="F6" s="72"/>
      <c r="G6" s="72"/>
      <c r="H6" s="72"/>
      <c r="I6" s="72"/>
      <c r="J6" s="72"/>
      <c r="K6" s="72"/>
      <c r="L6" s="72"/>
      <c r="M6" s="72"/>
      <c r="N6" s="72"/>
      <c r="O6" s="72"/>
      <c r="P6" s="72"/>
      <c r="Q6" s="72"/>
      <c r="R6" s="72"/>
      <c r="S6" s="72"/>
    </row>
    <row r="7">
      <c r="A7" s="76" t="s">
        <v>204</v>
      </c>
      <c r="B7" s="70"/>
      <c r="C7" s="74" t="s">
        <v>30</v>
      </c>
      <c r="D7" s="72"/>
      <c r="E7" s="72"/>
      <c r="F7" s="72"/>
      <c r="G7" s="72"/>
      <c r="H7" s="72"/>
      <c r="I7" s="72"/>
      <c r="J7" s="72"/>
      <c r="K7" s="72"/>
      <c r="L7" s="72"/>
      <c r="M7" s="72"/>
      <c r="N7" s="72"/>
      <c r="O7" s="72"/>
      <c r="P7" s="72"/>
      <c r="Q7" s="72"/>
      <c r="R7" s="72"/>
      <c r="S7" s="72"/>
    </row>
    <row r="8">
      <c r="A8" s="23" t="s">
        <v>206</v>
      </c>
      <c r="B8" s="70"/>
      <c r="C8" s="74" t="s">
        <v>30</v>
      </c>
      <c r="D8" s="72"/>
      <c r="E8" s="72"/>
      <c r="F8" s="72"/>
      <c r="G8" s="72"/>
      <c r="H8" s="72"/>
      <c r="I8" s="72"/>
      <c r="J8" s="72"/>
      <c r="K8" s="72"/>
      <c r="L8" s="72"/>
      <c r="M8" s="72"/>
      <c r="N8" s="72"/>
      <c r="O8" s="72"/>
      <c r="P8" s="72"/>
      <c r="Q8" s="72"/>
      <c r="R8" s="72"/>
      <c r="S8" s="72"/>
    </row>
    <row r="9">
      <c r="A9" s="23" t="s">
        <v>207</v>
      </c>
      <c r="B9" s="70"/>
      <c r="C9" s="74" t="s">
        <v>30</v>
      </c>
      <c r="D9" s="72"/>
      <c r="E9" s="72"/>
      <c r="F9" s="72"/>
      <c r="G9" s="72"/>
      <c r="H9" s="72"/>
      <c r="I9" s="72"/>
      <c r="J9" s="72"/>
      <c r="K9" s="72"/>
      <c r="L9" s="72"/>
      <c r="M9" s="72"/>
      <c r="N9" s="72"/>
      <c r="O9" s="72"/>
      <c r="P9" s="72"/>
      <c r="Q9" s="72"/>
      <c r="R9" s="72"/>
      <c r="S9" s="72"/>
    </row>
    <row r="10">
      <c r="A10" s="23" t="s">
        <v>208</v>
      </c>
      <c r="B10" s="70"/>
      <c r="C10" s="72"/>
      <c r="D10" s="72"/>
      <c r="E10" s="72"/>
      <c r="F10" s="72"/>
      <c r="G10" s="72"/>
      <c r="H10" s="72"/>
      <c r="I10" s="72"/>
      <c r="J10" s="72"/>
      <c r="K10" s="72"/>
      <c r="L10" s="72"/>
      <c r="M10" s="72"/>
      <c r="N10" s="72"/>
      <c r="O10" s="72"/>
      <c r="P10" s="72"/>
      <c r="Q10" s="72"/>
      <c r="R10" s="72"/>
      <c r="S10" s="72"/>
    </row>
    <row r="11">
      <c r="A11" s="23"/>
      <c r="B11" s="70"/>
      <c r="C11" s="72"/>
      <c r="D11" s="72"/>
      <c r="E11" s="72"/>
      <c r="F11" s="72"/>
      <c r="G11" s="72"/>
      <c r="H11" s="72"/>
      <c r="I11" s="72"/>
      <c r="J11" s="72"/>
      <c r="K11" s="72"/>
      <c r="L11" s="72"/>
      <c r="M11" s="72"/>
      <c r="N11" s="72"/>
      <c r="O11" s="72"/>
      <c r="P11" s="72"/>
      <c r="Q11" s="72"/>
      <c r="R11" s="72"/>
      <c r="S11" s="72"/>
    </row>
    <row r="12">
      <c r="A12" s="66" t="s">
        <v>209</v>
      </c>
      <c r="B12" s="67"/>
      <c r="C12" s="69"/>
      <c r="D12" s="69"/>
      <c r="E12" s="69"/>
      <c r="F12" s="69"/>
      <c r="G12" s="69"/>
      <c r="H12" s="69"/>
      <c r="I12" s="69"/>
      <c r="J12" s="69"/>
      <c r="K12" s="69"/>
      <c r="L12" s="69"/>
      <c r="M12" s="69"/>
      <c r="N12" s="69"/>
      <c r="O12" s="69"/>
      <c r="P12" s="69"/>
      <c r="Q12" s="69"/>
      <c r="R12" s="69"/>
      <c r="S12" s="69"/>
    </row>
    <row r="13">
      <c r="A13" s="23" t="s">
        <v>210</v>
      </c>
      <c r="B13" s="78"/>
      <c r="C13" s="72"/>
      <c r="D13" s="72"/>
      <c r="E13" s="72"/>
      <c r="F13" s="72"/>
      <c r="G13" s="72"/>
      <c r="H13" s="72"/>
      <c r="I13" s="72"/>
      <c r="J13" s="72"/>
      <c r="K13" s="72"/>
      <c r="L13" s="72"/>
      <c r="M13" s="72"/>
      <c r="N13" s="74" t="s">
        <v>30</v>
      </c>
      <c r="O13" s="72"/>
      <c r="P13" s="72"/>
      <c r="Q13" s="72"/>
      <c r="R13" s="72"/>
      <c r="S13" s="72"/>
    </row>
    <row r="14">
      <c r="A14" s="23" t="s">
        <v>211</v>
      </c>
      <c r="B14" s="78" t="s">
        <v>212</v>
      </c>
      <c r="C14" s="72"/>
      <c r="D14" s="72"/>
      <c r="E14" s="72"/>
      <c r="F14" s="72"/>
      <c r="G14" s="72"/>
      <c r="H14" s="72"/>
      <c r="I14" s="72"/>
      <c r="J14" s="72"/>
      <c r="K14" s="72"/>
      <c r="L14" s="74" t="s">
        <v>30</v>
      </c>
      <c r="M14" s="74" t="s">
        <v>30</v>
      </c>
      <c r="N14" s="74" t="s">
        <v>30</v>
      </c>
      <c r="O14" s="72"/>
      <c r="P14" s="72"/>
      <c r="Q14" s="72"/>
      <c r="R14" s="72"/>
      <c r="S14" s="72"/>
    </row>
    <row r="15">
      <c r="A15" s="23"/>
      <c r="B15" s="70"/>
      <c r="C15" s="72"/>
      <c r="D15" s="72"/>
      <c r="E15" s="72"/>
      <c r="F15" s="72"/>
      <c r="G15" s="72"/>
      <c r="H15" s="72"/>
      <c r="I15" s="72"/>
      <c r="J15" s="72"/>
      <c r="K15" s="72"/>
      <c r="L15" s="72"/>
      <c r="M15" s="72"/>
      <c r="N15" s="72"/>
      <c r="O15" s="72"/>
      <c r="P15" s="72"/>
      <c r="Q15" s="72"/>
      <c r="R15" s="72"/>
      <c r="S15" s="72"/>
    </row>
    <row r="16">
      <c r="A16" s="66" t="s">
        <v>214</v>
      </c>
      <c r="B16" s="79" t="s">
        <v>215</v>
      </c>
      <c r="C16" s="69"/>
      <c r="D16" s="69"/>
      <c r="E16" s="69"/>
      <c r="F16" s="69"/>
      <c r="G16" s="69"/>
      <c r="H16" s="69"/>
      <c r="I16" s="69"/>
      <c r="J16" s="69"/>
      <c r="K16" s="80" t="s">
        <v>30</v>
      </c>
      <c r="L16" s="80" t="s">
        <v>30</v>
      </c>
      <c r="M16" s="80" t="s">
        <v>30</v>
      </c>
      <c r="N16" s="80" t="s">
        <v>30</v>
      </c>
      <c r="O16" s="80" t="s">
        <v>30</v>
      </c>
      <c r="P16" s="80" t="s">
        <v>30</v>
      </c>
      <c r="Q16" s="80" t="s">
        <v>30</v>
      </c>
      <c r="R16" s="80" t="s">
        <v>30</v>
      </c>
      <c r="S16" s="69"/>
    </row>
    <row r="17">
      <c r="A17" s="23" t="s">
        <v>216</v>
      </c>
      <c r="B17" s="78" t="s">
        <v>217</v>
      </c>
      <c r="C17" s="72"/>
      <c r="D17" s="72"/>
      <c r="E17" s="72"/>
      <c r="F17" s="72"/>
      <c r="G17" s="72"/>
      <c r="H17" s="72"/>
      <c r="I17" s="72"/>
      <c r="J17" s="72"/>
      <c r="K17" s="72"/>
      <c r="L17" s="72"/>
      <c r="M17" s="72"/>
      <c r="N17" s="72"/>
      <c r="O17" s="72"/>
      <c r="P17" s="72"/>
      <c r="Q17" s="72"/>
      <c r="R17" s="72"/>
      <c r="S17" s="72"/>
    </row>
    <row r="18">
      <c r="A18" s="23"/>
      <c r="B18" s="78"/>
      <c r="C18" s="72"/>
      <c r="D18" s="72"/>
      <c r="E18" s="72"/>
      <c r="F18" s="72"/>
      <c r="G18" s="72"/>
      <c r="H18" s="72"/>
      <c r="I18" s="72"/>
      <c r="J18" s="72"/>
      <c r="K18" s="72"/>
      <c r="L18" s="72"/>
      <c r="M18" s="72"/>
      <c r="N18" s="72"/>
      <c r="O18" s="72"/>
      <c r="P18" s="72"/>
      <c r="Q18" s="72"/>
      <c r="R18" s="72"/>
      <c r="S18" s="72"/>
    </row>
    <row r="19">
      <c r="A19" s="66" t="s">
        <v>219</v>
      </c>
      <c r="B19" s="67"/>
      <c r="C19" s="69"/>
      <c r="D19" s="69"/>
      <c r="E19" s="69"/>
      <c r="F19" s="69"/>
      <c r="G19" s="69"/>
      <c r="H19" s="69"/>
      <c r="I19" s="69"/>
      <c r="J19" s="69"/>
      <c r="K19" s="69"/>
      <c r="L19" s="69"/>
      <c r="M19" s="69"/>
      <c r="N19" s="69"/>
      <c r="O19" s="69"/>
      <c r="P19" s="69"/>
      <c r="Q19" s="69"/>
      <c r="R19" s="69"/>
      <c r="S19" s="69"/>
    </row>
    <row r="20">
      <c r="A20" s="76" t="s">
        <v>220</v>
      </c>
      <c r="B20" s="78" t="s">
        <v>221</v>
      </c>
      <c r="C20" s="72"/>
      <c r="D20" s="72"/>
      <c r="E20" s="72"/>
      <c r="F20" s="72"/>
      <c r="G20" s="72"/>
      <c r="H20" s="72"/>
      <c r="I20" s="72"/>
      <c r="J20" s="72"/>
      <c r="K20" s="72"/>
      <c r="L20" s="72"/>
      <c r="M20" s="72"/>
      <c r="N20" s="72"/>
      <c r="O20" s="72"/>
      <c r="P20" s="72"/>
      <c r="Q20" s="72"/>
      <c r="R20" s="72"/>
      <c r="S20" s="72"/>
    </row>
    <row r="21">
      <c r="A21" s="76" t="s">
        <v>222</v>
      </c>
      <c r="B21" s="78" t="s">
        <v>221</v>
      </c>
      <c r="C21" s="74" t="s">
        <v>30</v>
      </c>
      <c r="D21" s="72"/>
      <c r="E21" s="72"/>
      <c r="F21" s="72"/>
      <c r="G21" s="72"/>
      <c r="H21" s="72"/>
      <c r="I21" s="72"/>
      <c r="J21" s="72"/>
      <c r="K21" s="72"/>
      <c r="L21" s="72"/>
      <c r="M21" s="72"/>
      <c r="N21" s="72"/>
      <c r="O21" s="72"/>
      <c r="P21" s="72"/>
      <c r="Q21" s="72"/>
      <c r="R21" s="72"/>
      <c r="S21" s="72"/>
    </row>
    <row r="22">
      <c r="A22" s="76" t="s">
        <v>224</v>
      </c>
      <c r="B22" s="78" t="s">
        <v>221</v>
      </c>
      <c r="C22" s="74" t="s">
        <v>30</v>
      </c>
      <c r="D22" s="72"/>
      <c r="E22" s="72"/>
      <c r="F22" s="72"/>
      <c r="G22" s="72"/>
      <c r="H22" s="72"/>
      <c r="I22" s="72"/>
      <c r="J22" s="72"/>
      <c r="K22" s="72"/>
      <c r="L22" s="72"/>
      <c r="M22" s="72"/>
      <c r="N22" s="72"/>
      <c r="O22" s="72"/>
      <c r="P22" s="72"/>
      <c r="Q22" s="72"/>
      <c r="R22" s="72"/>
      <c r="S22" s="72"/>
    </row>
    <row r="23">
      <c r="A23" s="76" t="s">
        <v>225</v>
      </c>
      <c r="B23" s="78" t="s">
        <v>221</v>
      </c>
      <c r="C23" s="72"/>
      <c r="D23" s="72"/>
      <c r="E23" s="72"/>
      <c r="F23" s="72"/>
      <c r="G23" s="72"/>
      <c r="H23" s="72"/>
      <c r="I23" s="72"/>
      <c r="J23" s="72"/>
      <c r="K23" s="72"/>
      <c r="L23" s="72"/>
      <c r="M23" s="72"/>
      <c r="N23" s="72"/>
      <c r="O23" s="74" t="s">
        <v>30</v>
      </c>
      <c r="P23" s="72"/>
      <c r="Q23" s="72"/>
      <c r="R23" s="72"/>
      <c r="S23" s="72"/>
    </row>
    <row r="24">
      <c r="A24" s="76" t="s">
        <v>226</v>
      </c>
      <c r="B24" s="78" t="s">
        <v>221</v>
      </c>
      <c r="C24" s="72"/>
      <c r="D24" s="72"/>
      <c r="E24" s="72"/>
      <c r="F24" s="72"/>
      <c r="G24" s="72"/>
      <c r="H24" s="72"/>
      <c r="I24" s="72"/>
      <c r="J24" s="72"/>
      <c r="K24" s="72"/>
      <c r="L24" s="72"/>
      <c r="M24" s="72"/>
      <c r="N24" s="72"/>
      <c r="O24" s="72"/>
      <c r="P24" s="72"/>
      <c r="Q24" s="72"/>
      <c r="R24" s="72"/>
      <c r="S24" s="72"/>
    </row>
    <row r="25">
      <c r="A25" s="76" t="s">
        <v>227</v>
      </c>
      <c r="B25" s="78" t="s">
        <v>221</v>
      </c>
      <c r="C25" s="72"/>
      <c r="D25" s="72"/>
      <c r="E25" s="72"/>
      <c r="F25" s="72"/>
      <c r="G25" s="72"/>
      <c r="H25" s="72"/>
      <c r="I25" s="72"/>
      <c r="J25" s="72"/>
      <c r="K25" s="72"/>
      <c r="L25" s="72"/>
      <c r="M25" s="72"/>
      <c r="N25" s="72"/>
      <c r="O25" s="72"/>
      <c r="P25" s="72"/>
      <c r="Q25" s="72"/>
      <c r="R25" s="72"/>
      <c r="S25" s="72"/>
    </row>
    <row r="26">
      <c r="A26" s="76"/>
      <c r="B26" s="70"/>
      <c r="C26" s="72"/>
      <c r="D26" s="72"/>
      <c r="E26" s="72"/>
      <c r="F26" s="72"/>
      <c r="G26" s="72"/>
      <c r="H26" s="72"/>
      <c r="I26" s="72"/>
      <c r="J26" s="72"/>
      <c r="K26" s="72"/>
      <c r="L26" s="72"/>
      <c r="M26" s="72"/>
      <c r="N26" s="72"/>
      <c r="O26" s="72"/>
      <c r="P26" s="72"/>
      <c r="Q26" s="72"/>
      <c r="R26" s="72"/>
      <c r="S26" s="72"/>
    </row>
    <row r="27">
      <c r="A27" s="81" t="str">
        <f>HYPERLINK("https://www.handsandvoices.org/articles/education/ed/func_listening_eval.html","Functional Listening Evaluation ")</f>
        <v>Functional Listening Evaluation </v>
      </c>
      <c r="B27" s="82" t="s">
        <v>221</v>
      </c>
      <c r="C27" s="83" t="s">
        <v>30</v>
      </c>
      <c r="D27" s="83" t="s">
        <v>30</v>
      </c>
      <c r="E27" s="83" t="s">
        <v>30</v>
      </c>
      <c r="F27" s="83" t="s">
        <v>30</v>
      </c>
      <c r="G27" s="69"/>
      <c r="H27" s="69"/>
      <c r="I27" s="69"/>
      <c r="J27" s="69"/>
      <c r="K27" s="83" t="s">
        <v>30</v>
      </c>
      <c r="L27" s="69"/>
      <c r="M27" s="69"/>
      <c r="N27" s="69"/>
      <c r="O27" s="69"/>
      <c r="P27" s="69"/>
      <c r="Q27" s="69"/>
      <c r="R27" s="83" t="s">
        <v>30</v>
      </c>
      <c r="S27" s="69"/>
    </row>
    <row r="28">
      <c r="A28" s="84"/>
      <c r="B28" s="70"/>
      <c r="C28" s="72"/>
      <c r="D28" s="72"/>
      <c r="E28" s="72"/>
      <c r="F28" s="72"/>
      <c r="G28" s="72"/>
      <c r="H28" s="72"/>
      <c r="I28" s="72"/>
      <c r="J28" s="72"/>
      <c r="K28" s="72"/>
      <c r="L28" s="72"/>
      <c r="M28" s="72"/>
      <c r="N28" s="72"/>
      <c r="O28" s="72"/>
      <c r="P28" s="72"/>
      <c r="Q28" s="72"/>
      <c r="R28" s="72"/>
      <c r="S28" s="72"/>
    </row>
    <row r="29">
      <c r="A29" s="66" t="s">
        <v>230</v>
      </c>
      <c r="B29" s="67"/>
      <c r="C29" s="69"/>
      <c r="D29" s="69"/>
      <c r="E29" s="69"/>
      <c r="F29" s="69"/>
      <c r="G29" s="69"/>
      <c r="H29" s="69"/>
      <c r="I29" s="69"/>
      <c r="J29" s="69"/>
      <c r="K29" s="69"/>
      <c r="L29" s="69"/>
      <c r="M29" s="69"/>
      <c r="N29" s="69"/>
      <c r="O29" s="69"/>
      <c r="P29" s="69"/>
      <c r="Q29" s="69"/>
      <c r="R29" s="69"/>
      <c r="S29" s="68" t="s">
        <v>30</v>
      </c>
    </row>
    <row r="30">
      <c r="A30" s="85"/>
      <c r="B30" s="86"/>
      <c r="C30" s="87"/>
      <c r="D30" s="87"/>
      <c r="E30" s="87"/>
      <c r="F30" s="87"/>
      <c r="G30" s="87"/>
      <c r="H30" s="87"/>
      <c r="I30" s="87"/>
      <c r="J30" s="87"/>
      <c r="K30" s="87"/>
      <c r="L30" s="87"/>
      <c r="M30" s="87"/>
      <c r="N30" s="87"/>
      <c r="O30" s="87"/>
      <c r="P30" s="87"/>
      <c r="Q30" s="87"/>
      <c r="R30" s="87"/>
      <c r="S30" s="87"/>
    </row>
    <row r="31">
      <c r="A31" s="76"/>
      <c r="B31" s="70"/>
      <c r="C31" s="74"/>
      <c r="D31" s="74"/>
      <c r="E31" s="74"/>
      <c r="F31" s="74"/>
      <c r="G31" s="72"/>
      <c r="H31" s="72"/>
      <c r="I31" s="72"/>
      <c r="J31" s="72"/>
      <c r="K31" s="72"/>
      <c r="L31" s="72"/>
      <c r="M31" s="72"/>
      <c r="N31" s="72"/>
      <c r="O31" s="72"/>
      <c r="P31" s="72"/>
      <c r="Q31" s="72"/>
      <c r="R31" s="72"/>
      <c r="S31" s="72"/>
    </row>
    <row r="32">
      <c r="A32" s="66" t="s">
        <v>233</v>
      </c>
      <c r="B32" s="88"/>
      <c r="C32" s="89"/>
      <c r="D32" s="89"/>
      <c r="E32" s="89"/>
      <c r="F32" s="89"/>
      <c r="G32" s="89"/>
      <c r="H32" s="89"/>
      <c r="I32" s="89"/>
      <c r="J32" s="89"/>
      <c r="K32" s="89"/>
      <c r="L32" s="89"/>
      <c r="M32" s="89"/>
      <c r="N32" s="89"/>
      <c r="O32" s="89"/>
      <c r="P32" s="89"/>
      <c r="Q32" s="89"/>
      <c r="R32" s="89"/>
      <c r="S32" s="89"/>
    </row>
    <row r="33">
      <c r="A33" s="23" t="s">
        <v>234</v>
      </c>
      <c r="B33" s="90"/>
      <c r="C33" s="91"/>
      <c r="D33" s="91"/>
      <c r="E33" s="91"/>
      <c r="F33" s="91"/>
      <c r="G33" s="91"/>
      <c r="H33" s="91"/>
      <c r="I33" s="91"/>
      <c r="J33" s="91"/>
      <c r="K33" s="91"/>
      <c r="L33" s="91"/>
      <c r="M33" s="91"/>
      <c r="N33" s="91"/>
      <c r="O33" s="91"/>
      <c r="P33" s="91"/>
      <c r="Q33" s="91"/>
      <c r="R33" s="91"/>
      <c r="S33" s="91"/>
    </row>
    <row r="34">
      <c r="A34" s="85"/>
      <c r="B34" s="92"/>
      <c r="C34" s="93"/>
      <c r="D34" s="93"/>
      <c r="E34" s="93"/>
      <c r="F34" s="93"/>
      <c r="G34" s="93"/>
      <c r="H34" s="93"/>
      <c r="I34" s="93"/>
      <c r="J34" s="93"/>
      <c r="K34" s="93"/>
      <c r="L34" s="93"/>
      <c r="M34" s="93"/>
      <c r="N34" s="93"/>
      <c r="O34" s="93"/>
      <c r="P34" s="93"/>
      <c r="Q34" s="93"/>
      <c r="R34" s="93"/>
      <c r="S34" s="93"/>
    </row>
    <row r="35">
      <c r="A35" s="66" t="s">
        <v>236</v>
      </c>
      <c r="B35" s="88"/>
      <c r="C35" s="89"/>
      <c r="D35" s="89"/>
      <c r="E35" s="89"/>
      <c r="F35" s="89"/>
      <c r="G35" s="89"/>
      <c r="H35" s="89"/>
      <c r="I35" s="89"/>
      <c r="J35" s="89"/>
      <c r="K35" s="89"/>
      <c r="L35" s="89"/>
      <c r="M35" s="89"/>
      <c r="N35" s="89"/>
      <c r="O35" s="89"/>
      <c r="P35" s="89"/>
      <c r="Q35" s="89"/>
      <c r="R35" s="89"/>
      <c r="S35" s="89"/>
    </row>
    <row r="36">
      <c r="A36" s="43" t="str">
        <f>HYPERLINK("https://www.pearsonclinical.co.uk/Psychology/ChildMentalHealth/ChildADDADHDBehaviour/AuditoryContinuousPerformanceTest(ACPT)/AuditoryContinuousPerformanceTest(ACPT).aspx","Auditory Continuous Performance Test (ACPT)")</f>
        <v>Auditory Continuous Performance Test (ACPT)</v>
      </c>
      <c r="B36" s="78" t="s">
        <v>93</v>
      </c>
      <c r="C36" s="72"/>
      <c r="D36" s="72"/>
      <c r="E36" s="72"/>
      <c r="F36" s="74" t="s">
        <v>30</v>
      </c>
      <c r="G36" s="72"/>
      <c r="H36" s="72"/>
      <c r="I36" s="72"/>
      <c r="J36" s="72"/>
      <c r="K36" s="72"/>
      <c r="L36" s="72"/>
      <c r="M36" s="72"/>
      <c r="N36" s="95" t="s">
        <v>239</v>
      </c>
      <c r="O36" s="72"/>
      <c r="P36" s="72"/>
      <c r="Q36" s="72"/>
      <c r="R36" s="72"/>
      <c r="S36" s="72"/>
    </row>
    <row r="37">
      <c r="A37" s="94" t="str">
        <f>HYPERLINK("https://www.pluralpublishing.com/publications/auditory-perception-test-for-the-hearing-impaired-apthi","Auditory Perception Test for The Hearing Impaired")</f>
        <v>Auditory Perception Test for The Hearing Impaired</v>
      </c>
      <c r="B37" s="78" t="s">
        <v>241</v>
      </c>
      <c r="C37" s="74"/>
      <c r="D37" s="74" t="s">
        <v>30</v>
      </c>
      <c r="E37" s="72"/>
      <c r="F37" s="74" t="s">
        <v>30</v>
      </c>
      <c r="G37" s="72"/>
      <c r="H37" s="72"/>
      <c r="I37" s="72"/>
      <c r="J37" s="72"/>
      <c r="K37" s="72"/>
      <c r="L37" s="72"/>
      <c r="M37" s="72"/>
      <c r="N37" s="72"/>
      <c r="O37" s="72"/>
      <c r="P37" s="72"/>
      <c r="Q37" s="72"/>
      <c r="R37" s="72"/>
      <c r="S37" s="72"/>
    </row>
    <row r="38">
      <c r="A38" s="43" t="str">
        <f>HYPERLINK("https://www.academictherapy.com/detailATP.tpl?eqskudatarq=8353-6","Auditory Processing Abilities Test (APAT)")</f>
        <v>Auditory Processing Abilities Test (APAT)</v>
      </c>
      <c r="B38" s="78" t="s">
        <v>242</v>
      </c>
      <c r="C38" s="72"/>
      <c r="D38" s="74" t="s">
        <v>30</v>
      </c>
      <c r="E38" s="72"/>
      <c r="F38" s="72"/>
      <c r="G38" s="74" t="s">
        <v>30</v>
      </c>
      <c r="H38" s="74" t="s">
        <v>30</v>
      </c>
      <c r="I38" s="74" t="s">
        <v>30</v>
      </c>
      <c r="J38" s="74" t="s">
        <v>30</v>
      </c>
      <c r="K38" s="74" t="s">
        <v>30</v>
      </c>
      <c r="L38" s="72"/>
      <c r="M38" s="72"/>
      <c r="N38" s="72"/>
      <c r="O38" s="72"/>
      <c r="P38" s="72"/>
      <c r="Q38" s="72"/>
      <c r="R38" s="72"/>
      <c r="S38" s="72"/>
    </row>
    <row r="39">
      <c r="A39" s="25" t="str">
        <f>HYPERLINK("https://www.pearsonassessments.com/store/usassessments/en/Store/Professional-Assessments/Speech-%26-Language/Clinical-Evaluation-of-Language-Fundamentals-%7C-Fifth-Edition/p/100000705.html","Clinical Evaluation of Language Fundamentals, Fifth Edition (CELF-5)")</f>
        <v>Clinical Evaluation of Language Fundamentals, Fifth Edition (CELF-5)</v>
      </c>
      <c r="B39" s="39" t="s">
        <v>177</v>
      </c>
      <c r="C39" s="72"/>
      <c r="D39" s="74"/>
      <c r="E39" s="74"/>
      <c r="F39" s="72"/>
      <c r="G39" s="72"/>
      <c r="H39" s="71"/>
      <c r="I39" s="71"/>
      <c r="J39" s="71"/>
      <c r="K39" s="72"/>
      <c r="L39" s="72"/>
      <c r="M39" s="72"/>
      <c r="N39" s="72"/>
      <c r="O39" s="72"/>
      <c r="P39" s="72"/>
      <c r="Q39" s="72"/>
      <c r="R39" s="72"/>
      <c r="S39" s="72"/>
    </row>
    <row r="40">
      <c r="A40" s="25" t="str">
        <f>HYPERLINK("https://www.pearsonassessments.com/store/usassessments/en/Store/Professional-Assessments/Developmental-Early-Childhood/Clinical-Evaluation-of-Language-Fundamentals-Preschool-2/p/100000316.html","Clinical Evaluation of Language Fundamentals - Preschool
")</f>
        <v>Clinical Evaluation of Language Fundamentals - Preschool
</v>
      </c>
      <c r="B40" s="39" t="s">
        <v>178</v>
      </c>
      <c r="C40" s="72"/>
      <c r="D40" s="74"/>
      <c r="E40" s="74"/>
      <c r="F40" s="72"/>
      <c r="G40" s="72"/>
      <c r="H40" s="71"/>
      <c r="I40" s="71"/>
      <c r="J40" s="71"/>
      <c r="K40" s="72"/>
      <c r="L40" s="72"/>
      <c r="M40" s="72"/>
      <c r="N40" s="72"/>
      <c r="O40" s="72"/>
      <c r="P40" s="72"/>
      <c r="Q40" s="72"/>
      <c r="R40" s="72"/>
      <c r="S40" s="72"/>
    </row>
    <row r="41">
      <c r="A41" s="43" t="str">
        <f>HYPERLINK("https://www.pearsonassessments.com/store/usassessments/en/Store/Professional-Assessments/Speech-%26-Language/Comprehensive-Test-of-Phonological-Processing-%7C-Second-Edition/p/100000737.html","Comprehensive Test of Phonological Processing (CTOPP-2)")</f>
        <v>Comprehensive Test of Phonological Processing (CTOPP-2)</v>
      </c>
      <c r="B41" s="53" t="s">
        <v>92</v>
      </c>
      <c r="C41" s="72"/>
      <c r="D41" s="74" t="s">
        <v>30</v>
      </c>
      <c r="E41" s="74"/>
      <c r="F41" s="72"/>
      <c r="G41" s="72"/>
      <c r="H41" s="71" t="s">
        <v>30</v>
      </c>
      <c r="I41" s="71" t="s">
        <v>30</v>
      </c>
      <c r="J41" s="71" t="s">
        <v>30</v>
      </c>
      <c r="K41" s="72"/>
      <c r="L41" s="72"/>
      <c r="M41" s="72"/>
      <c r="N41" s="72"/>
      <c r="O41" s="72"/>
      <c r="P41" s="72"/>
      <c r="Q41" s="72"/>
      <c r="R41" s="72"/>
      <c r="S41" s="72"/>
    </row>
    <row r="42">
      <c r="A42" s="43" t="str">
        <f>HYPERLINK("https://www.proedinc.com/Products/14590/dtla5-detroit-tests-of-learning-abilitiesfifth-edition.aspx","Detroit Tests of Learning Abilities–Fifth Edition (DTLA-5)")</f>
        <v>Detroit Tests of Learning Abilities–Fifth Edition (DTLA-5)</v>
      </c>
      <c r="B42" s="53" t="s">
        <v>44</v>
      </c>
      <c r="C42" s="72"/>
      <c r="D42" s="96"/>
      <c r="E42" s="96"/>
      <c r="F42" s="72"/>
      <c r="G42" s="72"/>
      <c r="H42" s="71"/>
      <c r="I42" s="71"/>
      <c r="J42" s="71"/>
      <c r="K42" s="72"/>
      <c r="L42" s="72"/>
      <c r="M42" s="72"/>
      <c r="N42" s="72"/>
      <c r="O42" s="72"/>
      <c r="P42" s="72"/>
      <c r="Q42" s="72"/>
      <c r="R42" s="72"/>
      <c r="S42" s="72"/>
    </row>
    <row r="43">
      <c r="A43" s="94" t="str">
        <f>HYPERLINK("http://www.healthofchildren.com/A/Auditory-Discrimination-Test.html","Goldman Fristoe Woodcock Test Of Auditory Discrimination")</f>
        <v>Goldman Fristoe Woodcock Test Of Auditory Discrimination</v>
      </c>
      <c r="B43" s="78" t="s">
        <v>251</v>
      </c>
      <c r="C43" s="72"/>
      <c r="D43" s="72"/>
      <c r="E43" s="72"/>
      <c r="F43" s="72"/>
      <c r="G43" s="72"/>
      <c r="H43" s="72"/>
      <c r="I43" s="72"/>
      <c r="J43" s="72"/>
      <c r="K43" s="71" t="s">
        <v>30</v>
      </c>
      <c r="L43" s="71"/>
      <c r="M43" s="71" t="s">
        <v>30</v>
      </c>
      <c r="N43" s="71"/>
      <c r="O43" s="71"/>
      <c r="P43" s="71"/>
      <c r="Q43" s="71"/>
      <c r="R43" s="72"/>
      <c r="S43" s="72"/>
    </row>
    <row r="44">
      <c r="A44" s="5" t="str">
        <f>HYPERLINK("https://www.pearsonassessments.com/store/usassessments/en/Store/Professional-Assessments/Cognition-%26-Neuro/Gifted-%26-Talented/Kaufman-Assessment-Battery-for-Children-%7C-Second-Edition-Normative-Update/p/100000088.html","Kaufman Assessment Battery for Children | Second Edition Normative Update
(KABC-II NU)")</f>
        <v>Kaufman Assessment Battery for Children | Second Edition Normative Update
(KABC-II NU)</v>
      </c>
      <c r="B44" s="7" t="s">
        <v>63</v>
      </c>
      <c r="C44" s="72"/>
      <c r="D44" s="72"/>
      <c r="E44" s="72"/>
      <c r="F44" s="72"/>
      <c r="G44" s="72"/>
      <c r="H44" s="72"/>
      <c r="I44" s="72"/>
      <c r="J44" s="72"/>
      <c r="K44" s="72"/>
      <c r="L44" s="72"/>
      <c r="M44" s="72"/>
      <c r="N44" s="72"/>
      <c r="O44" s="72"/>
      <c r="P44" s="72"/>
      <c r="Q44" s="72"/>
      <c r="R44" s="72"/>
      <c r="S44" s="72"/>
    </row>
    <row r="45">
      <c r="A45" s="6" t="str">
        <f>HYPERLINK("https://www.pearsonassessments.com/store/usassessments/en/Store/Professional-Assessments/Academic-Learning/Reading/Kaufman-Test-of-Educational-Achievement-%7C-Second-Edition/p/100000665.html","Kaufman Test of Educational Achievement, Second Edition Comprehensive Form (KTEA-II)")</f>
        <v>Kaufman Test of Educational Achievement, Second Edition Comprehensive Form (KTEA-II)</v>
      </c>
      <c r="B45" s="60" t="s">
        <v>29</v>
      </c>
      <c r="C45" s="72"/>
      <c r="D45" s="72"/>
      <c r="E45" s="72"/>
      <c r="F45" s="72"/>
      <c r="G45" s="72"/>
      <c r="H45" s="72"/>
      <c r="I45" s="72"/>
      <c r="J45" s="72"/>
      <c r="K45" s="71"/>
      <c r="L45" s="71"/>
      <c r="M45" s="71"/>
      <c r="N45" s="71"/>
      <c r="O45" s="71"/>
      <c r="P45" s="71"/>
      <c r="Q45" s="71"/>
      <c r="R45" s="72"/>
      <c r="S45" s="72"/>
    </row>
    <row r="46">
      <c r="A46" s="43" t="str">
        <f>HYPERLINK("https://www.wpspublish.com/lpt-3-language-processing-test-3-elementary","Language Processing Test-Revised (LPT-R)")</f>
        <v>Language Processing Test-Revised (LPT-R)</v>
      </c>
      <c r="B46" s="53" t="s">
        <v>254</v>
      </c>
      <c r="C46" s="72"/>
      <c r="D46" s="71"/>
      <c r="E46" s="71"/>
      <c r="F46" s="72"/>
      <c r="G46" s="72"/>
      <c r="H46" s="72"/>
      <c r="I46" s="72"/>
      <c r="J46" s="72"/>
      <c r="K46" s="72"/>
      <c r="L46" s="72"/>
      <c r="M46" s="72"/>
      <c r="N46" s="72"/>
      <c r="O46" s="72"/>
      <c r="P46" s="72"/>
      <c r="Q46" s="72"/>
      <c r="R46" s="72"/>
      <c r="S46" s="72"/>
    </row>
    <row r="47">
      <c r="A47" s="43" t="str">
        <f>HYPERLINK("https://www.proedinc.com/Products/10980/lac3-lindamood-auditory-conceptualization-testthird-edition.aspx","Lindamood Auditory Conceptualization Test, Third edition (LAC-3)")</f>
        <v>Lindamood Auditory Conceptualization Test, Third edition (LAC-3)</v>
      </c>
      <c r="B47" s="53" t="s">
        <v>253</v>
      </c>
      <c r="C47" s="72"/>
      <c r="D47" s="71" t="s">
        <v>30</v>
      </c>
      <c r="E47" s="71" t="s">
        <v>30</v>
      </c>
      <c r="F47" s="72"/>
      <c r="G47" s="72"/>
      <c r="H47" s="72"/>
      <c r="I47" s="72"/>
      <c r="J47" s="72"/>
      <c r="K47" s="72"/>
      <c r="L47" s="72"/>
      <c r="M47" s="72"/>
      <c r="N47" s="72"/>
      <c r="O47" s="72"/>
      <c r="P47" s="72"/>
      <c r="Q47" s="72"/>
      <c r="R47" s="72"/>
      <c r="S47" s="72"/>
    </row>
    <row r="48">
      <c r="A48" s="43" t="str">
        <f>HYPERLINK("https://www.proedinc.com/Products/34340/lcta-nu-listening-comprehension-testadolescent-normative-update.aspx","Listening Comprehension Test–Adolescent: Normative Update (LCT-A: NU)")</f>
        <v>Listening Comprehension Test–Adolescent: Normative Update (LCT-A: NU)</v>
      </c>
      <c r="B48" s="53" t="s">
        <v>64</v>
      </c>
      <c r="C48" s="72"/>
      <c r="D48" s="71" t="s">
        <v>30</v>
      </c>
      <c r="E48" s="71"/>
      <c r="F48" s="72"/>
      <c r="G48" s="72"/>
      <c r="H48" s="72"/>
      <c r="I48" s="72"/>
      <c r="J48" s="72"/>
      <c r="K48" s="72"/>
      <c r="L48" s="72"/>
      <c r="M48" s="72"/>
      <c r="N48" s="72"/>
      <c r="O48" s="72"/>
      <c r="P48" s="72"/>
      <c r="Q48" s="72"/>
      <c r="R48" s="72"/>
      <c r="S48" s="72"/>
    </row>
    <row r="49">
      <c r="A49" s="43" t="str">
        <f>HYPERLINK("https://www.proedinc.com/Products/34060/lct2-listening-comprehension-test-2.aspx","Listening Comprehension Test 2 (LCT-2)")</f>
        <v>Listening Comprehension Test 2 (LCT-2)</v>
      </c>
      <c r="B49" s="53" t="s">
        <v>255</v>
      </c>
      <c r="C49" s="72"/>
      <c r="D49" s="71" t="s">
        <v>30</v>
      </c>
      <c r="E49" s="71"/>
      <c r="F49" s="72"/>
      <c r="G49" s="72"/>
      <c r="H49" s="72"/>
      <c r="I49" s="72"/>
      <c r="J49" s="72"/>
      <c r="K49" s="72"/>
      <c r="L49" s="72"/>
      <c r="M49" s="72"/>
      <c r="N49" s="72"/>
      <c r="O49" s="72"/>
      <c r="P49" s="72"/>
      <c r="Q49" s="72"/>
      <c r="R49" s="72"/>
      <c r="S49" s="72"/>
    </row>
    <row r="50">
      <c r="A50" s="94" t="str">
        <f>HYPERLINK("https://www.academictherapy.com/detailATP.tpl?eqskudatarq=8342-0","The Listening Inventory")</f>
        <v>The Listening Inventory</v>
      </c>
      <c r="B50" s="78" t="s">
        <v>31</v>
      </c>
      <c r="C50" s="72"/>
      <c r="D50" s="72"/>
      <c r="E50" s="72"/>
      <c r="F50" s="72"/>
      <c r="G50" s="72"/>
      <c r="H50" s="72"/>
      <c r="I50" s="72"/>
      <c r="J50" s="72"/>
      <c r="K50" s="72"/>
      <c r="L50" s="72"/>
      <c r="M50" s="72"/>
      <c r="N50" s="72"/>
      <c r="O50" s="72"/>
      <c r="P50" s="72"/>
      <c r="Q50" s="72"/>
      <c r="R50" s="72"/>
      <c r="S50" s="72"/>
    </row>
    <row r="51">
      <c r="A51" s="43" t="str">
        <f>HYPERLINK("https://www.academictherapy.com/detailATP.tpl?action=search&amp;cart=15699840481413537&amp;eqskudatarq=2211-8&amp;eqTitledatarq=Multiple%20Auditory%20Processing%20Assessment%20%28MAPA-2%29&amp;eqvendordatarq=ATP&amp;bobby=%5Bbobby%5D&amp;bob=%5Bbob%5D","Multiple Auditory Processing Assessment (MAPA-2)")</f>
        <v>Multiple Auditory Processing Assessment (MAPA-2)</v>
      </c>
      <c r="B51" s="53" t="s">
        <v>256</v>
      </c>
      <c r="C51" s="72"/>
      <c r="D51" s="71" t="s">
        <v>30</v>
      </c>
      <c r="E51" s="71"/>
      <c r="F51" s="72"/>
      <c r="G51" s="72"/>
      <c r="H51" s="72"/>
      <c r="I51" s="72"/>
      <c r="J51" s="72"/>
      <c r="K51" s="72"/>
      <c r="L51" s="72"/>
      <c r="M51" s="72"/>
      <c r="N51" s="72"/>
      <c r="O51" s="72"/>
      <c r="P51" s="72"/>
      <c r="Q51" s="72"/>
      <c r="R51" s="72"/>
      <c r="S51" s="72"/>
    </row>
    <row r="52">
      <c r="A52" s="5" t="str">
        <f>HYPERLINK("https://www.pearsonassessments.com/store/usassessments/en/Store/Professional-Assessments/Academic-Learning/Brief/NEPSY-%7C-Second-Edition/p/100000584.html","NEPSY Developmental Neuropsychological Assessment - Second Edition
(NEPSY-II)
")</f>
        <v>NEPSY Developmental Neuropsychological Assessment - Second Edition
(NEPSY-II)
</v>
      </c>
      <c r="B52" s="7" t="s">
        <v>43</v>
      </c>
      <c r="C52" s="72"/>
      <c r="D52" s="72"/>
      <c r="E52" s="72"/>
      <c r="F52" s="72"/>
      <c r="G52" s="72"/>
      <c r="H52" s="72"/>
      <c r="I52" s="72"/>
      <c r="J52" s="72"/>
      <c r="K52" s="72"/>
      <c r="L52" s="72"/>
      <c r="M52" s="72"/>
      <c r="N52" s="72"/>
      <c r="O52" s="72"/>
      <c r="P52" s="72"/>
      <c r="Q52" s="72"/>
      <c r="R52" s="72"/>
      <c r="S52" s="72"/>
    </row>
    <row r="53">
      <c r="A53" s="43" t="str">
        <f>HYPERLINK("https://www.wpspublish.com/owls-ii-oral-and-written-language-scales-second-edition#:~:targetText=The%20OWLS%2DII%20assesses%20written,assess%20language%2Dbased%20learning%20disabilities.","Oral and Written Language Scales (OWLS-2) -  Oral Expression and Listening Comprehension")</f>
        <v>Oral and Written Language Scales (OWLS-2) -  Oral Expression and Listening Comprehension</v>
      </c>
      <c r="B53" s="53" t="s">
        <v>145</v>
      </c>
      <c r="C53" s="72"/>
      <c r="D53" s="72"/>
      <c r="E53" s="72"/>
      <c r="F53" s="72"/>
      <c r="G53" s="72"/>
      <c r="H53" s="72"/>
      <c r="I53" s="72"/>
      <c r="J53" s="72"/>
      <c r="K53" s="72"/>
      <c r="L53" s="72"/>
      <c r="M53" s="72"/>
      <c r="N53" s="72"/>
      <c r="O53" s="72"/>
      <c r="P53" s="72"/>
      <c r="Q53" s="72"/>
      <c r="R53" s="72"/>
      <c r="S53" s="72"/>
    </row>
    <row r="54">
      <c r="A54" s="43" t="str">
        <f>HYPERLINK("https://www.parinc.com/Products/Pkey/491","The Phonological Awareness Test-2, Normative Update (PAT-2: NU)")</f>
        <v>The Phonological Awareness Test-2, Normative Update (PAT-2: NU)</v>
      </c>
      <c r="B54" s="78" t="s">
        <v>259</v>
      </c>
      <c r="C54" s="71"/>
      <c r="D54" s="96" t="s">
        <v>30</v>
      </c>
      <c r="E54" s="72"/>
      <c r="F54" s="72"/>
      <c r="G54" s="72"/>
      <c r="H54" s="72"/>
      <c r="I54" s="72"/>
      <c r="J54" s="72"/>
      <c r="K54" s="96" t="s">
        <v>30</v>
      </c>
      <c r="L54" s="72"/>
      <c r="M54" s="72"/>
      <c r="N54" s="72"/>
      <c r="O54" s="72"/>
      <c r="P54" s="72"/>
      <c r="Q54" s="96" t="s">
        <v>30</v>
      </c>
      <c r="R54" s="72"/>
      <c r="S54" s="72"/>
    </row>
    <row r="55">
      <c r="A55" s="43" t="str">
        <f>HYPERLINK("https://www.pearsonassessments.com/store/usassessments/en/Store/Professional-Assessments/Speech-%26-Language/Preschool-Language-Scale-%7CFourth-Edition/p/100000455.html?tab=product-details","Preschool Language Scale, Fourth Edition (PLS-4)
")</f>
        <v>Preschool Language Scale, Fourth Edition (PLS-4)
</v>
      </c>
      <c r="B55" s="78" t="s">
        <v>260</v>
      </c>
      <c r="C55" s="72"/>
      <c r="D55" s="96" t="s">
        <v>30</v>
      </c>
      <c r="E55" s="96"/>
      <c r="F55" s="96" t="s">
        <v>30</v>
      </c>
      <c r="G55" s="71"/>
      <c r="H55" s="71" t="s">
        <v>30</v>
      </c>
      <c r="I55" s="72"/>
      <c r="J55" s="72"/>
      <c r="K55" s="96" t="s">
        <v>30</v>
      </c>
      <c r="L55" s="71"/>
      <c r="M55" s="71"/>
      <c r="N55" s="71"/>
      <c r="O55" s="71"/>
      <c r="P55" s="71"/>
      <c r="Q55" s="71" t="s">
        <v>30</v>
      </c>
      <c r="R55" s="71" t="s">
        <v>30</v>
      </c>
      <c r="S55" s="72"/>
    </row>
    <row r="56">
      <c r="A56" s="61" t="str">
        <f>HYPERLINK("https://mail.google.com/mail/u/0/?tab=cm#inbox","Rey Auditory Verbal Learning Test (RAVLT) ")</f>
        <v>Rey Auditory Verbal Learning Test (RAVLT) </v>
      </c>
      <c r="B56" s="78" t="s">
        <v>173</v>
      </c>
      <c r="C56" s="72"/>
      <c r="D56" s="96" t="s">
        <v>30</v>
      </c>
      <c r="E56" s="96"/>
      <c r="F56" s="96" t="s">
        <v>30</v>
      </c>
      <c r="G56" s="71"/>
      <c r="H56" s="96" t="s">
        <v>30</v>
      </c>
      <c r="I56" s="96" t="s">
        <v>30</v>
      </c>
      <c r="J56" s="96" t="s">
        <v>30</v>
      </c>
      <c r="K56" s="72"/>
      <c r="L56" s="71"/>
      <c r="M56" s="71"/>
      <c r="N56" s="71"/>
      <c r="O56" s="71"/>
      <c r="P56" s="71"/>
      <c r="Q56" s="71"/>
      <c r="R56" s="71"/>
      <c r="S56" s="72"/>
    </row>
    <row r="57">
      <c r="A57" s="5" t="str">
        <f>HYPERLINK("https://www.proedinc.com/Products/7640/ripa2-ross-information-processing-assessmentsecond-edition.aspx","Ross Information Processing Assessment–Second Edition (RIPA-2)")</f>
        <v>Ross Information Processing Assessment–Second Edition (RIPA-2)</v>
      </c>
      <c r="B57" s="7" t="s">
        <v>62</v>
      </c>
      <c r="C57" s="72"/>
      <c r="D57" s="96" t="s">
        <v>30</v>
      </c>
      <c r="E57" s="96" t="s">
        <v>30</v>
      </c>
      <c r="F57" s="96" t="s">
        <v>30</v>
      </c>
      <c r="G57" s="96" t="s">
        <v>30</v>
      </c>
      <c r="H57" s="96" t="s">
        <v>30</v>
      </c>
      <c r="I57" s="96" t="s">
        <v>30</v>
      </c>
      <c r="J57" s="96" t="s">
        <v>30</v>
      </c>
      <c r="K57" s="72"/>
      <c r="L57" s="71"/>
      <c r="M57" s="71"/>
      <c r="N57" s="71"/>
      <c r="O57" s="96" t="s">
        <v>30</v>
      </c>
      <c r="P57" s="71"/>
      <c r="Q57" s="71"/>
      <c r="R57" s="96" t="s">
        <v>30</v>
      </c>
      <c r="S57" s="72"/>
    </row>
    <row r="58">
      <c r="A58" s="43" t="str">
        <f>HYPERLINK("http://eps.schoolspecialty.com/products/literacy/learning-differences/slingerland-screenings-tests/about-the-program","Slingerland Screening Tests")</f>
        <v>Slingerland Screening Tests</v>
      </c>
      <c r="B58" s="53" t="s">
        <v>93</v>
      </c>
      <c r="C58" s="72"/>
      <c r="D58" s="96" t="s">
        <v>30</v>
      </c>
      <c r="E58" s="96" t="s">
        <v>30</v>
      </c>
      <c r="F58" s="72"/>
      <c r="G58" s="96" t="s">
        <v>30</v>
      </c>
      <c r="H58" s="96" t="s">
        <v>30</v>
      </c>
      <c r="I58" s="96" t="s">
        <v>30</v>
      </c>
      <c r="J58" s="96" t="s">
        <v>30</v>
      </c>
      <c r="K58" s="72"/>
      <c r="L58" s="71"/>
      <c r="M58" s="71"/>
      <c r="N58" s="71"/>
      <c r="O58" s="71"/>
      <c r="P58" s="71"/>
      <c r="Q58" s="71"/>
      <c r="R58" s="71"/>
      <c r="S58" s="72"/>
    </row>
    <row r="59">
      <c r="A59" s="5" t="str">
        <f>HYPERLINK("https://www.wpspublish.com/sb-5-stanford-binet-intelligence-scales-fifth-edition","Stanford-Binet Intelligence Scale, Fifth Edition (SB5)")</f>
        <v>Stanford-Binet Intelligence Scale, Fifth Edition (SB5)</v>
      </c>
      <c r="B59" s="7" t="s">
        <v>96</v>
      </c>
      <c r="C59" s="72"/>
      <c r="D59" s="96" t="s">
        <v>30</v>
      </c>
      <c r="E59" s="96"/>
      <c r="F59" s="72"/>
      <c r="G59" s="71"/>
      <c r="H59" s="96" t="s">
        <v>30</v>
      </c>
      <c r="I59" s="96" t="s">
        <v>30</v>
      </c>
      <c r="J59" s="96" t="s">
        <v>30</v>
      </c>
      <c r="K59" s="72"/>
      <c r="L59" s="71"/>
      <c r="M59" s="71"/>
      <c r="N59" s="71"/>
      <c r="O59" s="71"/>
      <c r="P59" s="71"/>
      <c r="Q59" s="71"/>
      <c r="R59" s="71"/>
      <c r="S59" s="72"/>
    </row>
    <row r="60">
      <c r="A60" s="25" t="str">
        <f>HYPERLINK("https://www.superduperinc.com/products/view.aspx?pid=TM826#.XbM0QudKjeQ","Test for Auditory Comprehension of Language (TACL-4)")</f>
        <v>Test for Auditory Comprehension of Language (TACL-4)</v>
      </c>
      <c r="B60" s="97" t="s">
        <v>176</v>
      </c>
      <c r="C60" s="72"/>
      <c r="D60" s="96" t="s">
        <v>30</v>
      </c>
      <c r="E60" s="72"/>
      <c r="F60" s="96" t="s">
        <v>30</v>
      </c>
      <c r="G60" s="72"/>
      <c r="H60" s="72"/>
      <c r="I60" s="72"/>
      <c r="J60" s="72"/>
      <c r="K60" s="72"/>
      <c r="L60" s="72"/>
      <c r="M60" s="72"/>
      <c r="N60" s="72"/>
      <c r="O60" s="72"/>
      <c r="P60" s="72"/>
      <c r="Q60" s="72"/>
      <c r="R60" s="72"/>
      <c r="S60" s="72"/>
    </row>
    <row r="61">
      <c r="A61" s="94" t="str">
        <f>HYPERLINK("https://www.academictherapy.com/detailATP.tpl?action=search&amp;cart=15699840481413537&amp;eqskudatarq=2216-3&amp;eqTitledatarq=TAPS-4&amp;eqvendordatarq=ATP&amp;bobby=%5Bbobby%5D&amp;bob=%5Bbob%5D","Test of Auditory Processing Skills")</f>
        <v>Test of Auditory Processing Skills</v>
      </c>
      <c r="B61" s="78" t="s">
        <v>264</v>
      </c>
      <c r="C61" s="72"/>
      <c r="D61" s="96" t="s">
        <v>30</v>
      </c>
      <c r="E61" s="72"/>
      <c r="F61" s="72"/>
      <c r="G61" s="96" t="s">
        <v>30</v>
      </c>
      <c r="H61" s="71" t="s">
        <v>30</v>
      </c>
      <c r="I61" s="96" t="s">
        <v>30</v>
      </c>
      <c r="J61" s="96" t="s">
        <v>30</v>
      </c>
      <c r="K61" s="9" t="s">
        <v>30</v>
      </c>
      <c r="L61" s="96"/>
      <c r="M61" s="96"/>
      <c r="N61" s="96"/>
      <c r="O61" s="96"/>
      <c r="P61" s="96"/>
      <c r="Q61" s="96" t="s">
        <v>30</v>
      </c>
      <c r="R61" s="72"/>
      <c r="S61" s="72"/>
    </row>
    <row r="62">
      <c r="A62" s="43" t="str">
        <f>HYPERLINK("https://www.wpspublish.com/told-p5-test-of-language-developmentprimary-fifth-edition","Test of Language Development–Primary, Fifth Edition (TOLD-P:5)")</f>
        <v>Test of Language Development–Primary, Fifth Edition (TOLD-P:5)</v>
      </c>
      <c r="B62" s="53" t="s">
        <v>265</v>
      </c>
      <c r="C62" s="72"/>
      <c r="D62" s="96" t="s">
        <v>30</v>
      </c>
      <c r="E62" s="72"/>
      <c r="F62" s="72"/>
      <c r="G62" s="96"/>
      <c r="H62" s="71"/>
      <c r="I62" s="96"/>
      <c r="J62" s="96"/>
      <c r="K62" s="96" t="s">
        <v>30</v>
      </c>
      <c r="L62" s="96"/>
      <c r="M62" s="96"/>
      <c r="N62" s="96"/>
      <c r="O62" s="96"/>
      <c r="P62" s="96"/>
      <c r="Q62" s="96" t="s">
        <v>30</v>
      </c>
      <c r="R62" s="72"/>
      <c r="S62" s="72"/>
    </row>
    <row r="63">
      <c r="A63" s="43" t="str">
        <f>HYPERLINK("https://www.wpspublish.com/told-i5test-of-language-developmentintermediate-fifth-edition","Test of Language Development–Intermediate: Fifth Edition (TOLD-I:5) ")</f>
        <v>Test of Language Development–Intermediate: Fifth Edition (TOLD-I:5) </v>
      </c>
      <c r="B63" s="53" t="s">
        <v>99</v>
      </c>
      <c r="C63" s="72"/>
      <c r="D63" s="96" t="s">
        <v>30</v>
      </c>
      <c r="E63" s="72"/>
      <c r="F63" s="72"/>
      <c r="G63" s="96"/>
      <c r="H63" s="71"/>
      <c r="I63" s="96"/>
      <c r="J63" s="96"/>
      <c r="K63" s="96" t="s">
        <v>30</v>
      </c>
      <c r="L63" s="96"/>
      <c r="M63" s="96"/>
      <c r="N63" s="96"/>
      <c r="O63" s="96"/>
      <c r="P63" s="96"/>
      <c r="Q63" s="96" t="s">
        <v>30</v>
      </c>
      <c r="R63" s="72"/>
      <c r="S63" s="72"/>
    </row>
    <row r="64">
      <c r="A64" s="43" t="str">
        <f>HYPERLINK("https://www.superduperinc.com/products/view.aspx?pid=TM866#.Xe7n8DJKiV4","Test of Narrative Language (TNL)")</f>
        <v>Test of Narrative Language (TNL)</v>
      </c>
      <c r="B64" s="53" t="s">
        <v>267</v>
      </c>
      <c r="C64" s="72"/>
      <c r="D64" s="9" t="s">
        <v>30</v>
      </c>
      <c r="E64" s="72"/>
      <c r="F64" s="72"/>
      <c r="G64" s="72"/>
      <c r="H64" s="71"/>
      <c r="I64" s="71"/>
      <c r="J64" s="72"/>
      <c r="K64" s="9" t="s">
        <v>30</v>
      </c>
      <c r="L64" s="72"/>
      <c r="M64" s="72"/>
      <c r="N64" s="72"/>
      <c r="O64" s="72"/>
      <c r="P64" s="72"/>
      <c r="Q64" s="72"/>
      <c r="R64" s="72"/>
      <c r="S64" s="72"/>
    </row>
    <row r="65">
      <c r="A65" s="6" t="str">
        <f>HYPERLINK("https://www.parinc.com/Products/Pkey/455","Test of Problem Solving 2: Adolescent (TOPS-2)")</f>
        <v>Test of Problem Solving 2: Adolescent (TOPS-2)</v>
      </c>
      <c r="B65" s="60" t="s">
        <v>64</v>
      </c>
      <c r="C65" s="72"/>
      <c r="D65" s="9" t="s">
        <v>30</v>
      </c>
      <c r="E65" s="72"/>
      <c r="F65" s="71" t="s">
        <v>30</v>
      </c>
      <c r="G65" s="71"/>
      <c r="H65" s="71"/>
      <c r="I65" s="9"/>
      <c r="J65" s="72"/>
      <c r="K65" s="72"/>
      <c r="L65" s="72"/>
      <c r="M65" s="72"/>
      <c r="N65" s="72"/>
      <c r="O65" s="72"/>
      <c r="P65" s="72"/>
      <c r="Q65" s="72"/>
      <c r="R65" s="72"/>
      <c r="S65" s="72"/>
    </row>
    <row r="66">
      <c r="A66" s="6" t="str">
        <f>HYPERLINK("https://www.parinc.com/Products/Pkey/2520","Test of Problem Solving–3 Elementary: Normative Update (TOPS-3E: NU)")</f>
        <v>Test of Problem Solving–3 Elementary: Normative Update (TOPS-3E: NU)</v>
      </c>
      <c r="B66" s="60" t="s">
        <v>65</v>
      </c>
      <c r="C66" s="72"/>
      <c r="D66" s="9" t="s">
        <v>30</v>
      </c>
      <c r="E66" s="9" t="s">
        <v>30</v>
      </c>
      <c r="F66" s="72"/>
      <c r="G66" s="71"/>
      <c r="H66" s="71"/>
      <c r="I66" s="9"/>
      <c r="J66" s="72"/>
      <c r="K66" s="72"/>
      <c r="L66" s="72"/>
      <c r="M66" s="72"/>
      <c r="N66" s="72"/>
      <c r="O66" s="72"/>
      <c r="P66" s="72"/>
      <c r="Q66" s="72"/>
      <c r="R66" s="72"/>
      <c r="S66" s="72"/>
    </row>
    <row r="67">
      <c r="A67" s="43" t="str">
        <f>HYPERLINK("https://wechsleriqtest.com/wiat/","Wechsler Individual Achievement Test")</f>
        <v>Wechsler Individual Achievement Test</v>
      </c>
      <c r="B67" s="53" t="s">
        <v>268</v>
      </c>
      <c r="C67" s="72"/>
      <c r="D67" s="96" t="s">
        <v>30</v>
      </c>
      <c r="E67" s="72"/>
      <c r="F67" s="96" t="s">
        <v>30</v>
      </c>
      <c r="G67" s="72"/>
      <c r="H67" s="72"/>
      <c r="I67" s="72"/>
      <c r="J67" s="72"/>
      <c r="K67" s="71"/>
      <c r="L67" s="71"/>
      <c r="M67" s="71"/>
      <c r="N67" s="71"/>
      <c r="O67" s="96" t="s">
        <v>30</v>
      </c>
      <c r="P67" s="71"/>
      <c r="Q67" s="71"/>
      <c r="R67" s="72"/>
      <c r="S67" s="72"/>
    </row>
    <row r="68">
      <c r="A68" s="43" t="str">
        <f>HYPERLINK("https://psycentre.apps01.yorku.ca/wp/woodcock-johnson-iv-tests-of-cognitive-abilities-wj-iv-cog/","Woodcock-Johnson,Revised-Tests
of Cognitive Ability(WJ-R COG):Auditory Processing Cluster")</f>
        <v>Woodcock-Johnson,Revised-Tests
of Cognitive Ability(WJ-R COG):Auditory Processing Cluster</v>
      </c>
      <c r="B68" s="53" t="s">
        <v>38</v>
      </c>
      <c r="C68" s="72"/>
      <c r="D68" s="96" t="s">
        <v>30</v>
      </c>
      <c r="E68" s="96" t="s">
        <v>30</v>
      </c>
      <c r="F68" s="96" t="s">
        <v>30</v>
      </c>
      <c r="G68" s="96" t="s">
        <v>30</v>
      </c>
      <c r="H68" s="96" t="s">
        <v>30</v>
      </c>
      <c r="I68" s="96" t="s">
        <v>30</v>
      </c>
      <c r="J68" s="96" t="s">
        <v>30</v>
      </c>
      <c r="K68" s="71"/>
      <c r="L68" s="71"/>
      <c r="M68" s="71"/>
      <c r="N68" s="71"/>
      <c r="O68" s="71"/>
      <c r="P68" s="96" t="s">
        <v>30</v>
      </c>
      <c r="Q68" s="71"/>
      <c r="R68" s="72"/>
      <c r="S68" s="72"/>
    </row>
    <row r="69">
      <c r="A69" s="5" t="str">
        <f>HYPERLINK("https://assessmentkit.weebly.com/uploads/2/5/9/2/25921693/origyoppsinger.pdf","Yopp-SingerTest of phoneme segmentation")</f>
        <v>Yopp-SingerTest of phoneme segmentation</v>
      </c>
      <c r="B69" s="39" t="s">
        <v>252</v>
      </c>
      <c r="C69" s="72"/>
      <c r="D69" s="71" t="s">
        <v>30</v>
      </c>
      <c r="E69" s="96"/>
      <c r="F69" s="72"/>
      <c r="G69" s="72"/>
      <c r="H69" s="71"/>
      <c r="I69" s="72"/>
      <c r="J69" s="72"/>
      <c r="K69" s="71" t="s">
        <v>30</v>
      </c>
      <c r="L69" s="72"/>
      <c r="M69" s="72"/>
      <c r="N69" s="72"/>
      <c r="O69" s="72"/>
      <c r="P69" s="72"/>
      <c r="Q69" s="71" t="s">
        <v>30</v>
      </c>
      <c r="R69" s="72"/>
      <c r="S69" s="72"/>
    </row>
  </sheetData>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75"/>
  <cols>
    <col customWidth="1" min="1" max="1" width="39.71"/>
    <col customWidth="1" min="2" max="2" width="11.29"/>
  </cols>
  <sheetData>
    <row r="1">
      <c r="A1" s="1"/>
      <c r="B1" s="1"/>
      <c r="C1" s="1"/>
      <c r="D1" s="1"/>
      <c r="E1" s="1"/>
      <c r="F1" s="1"/>
      <c r="G1" s="1"/>
      <c r="H1" s="1"/>
      <c r="I1" s="1"/>
      <c r="J1" s="1"/>
      <c r="K1" s="1"/>
      <c r="L1" s="1"/>
      <c r="M1" s="1"/>
      <c r="N1" s="1"/>
      <c r="O1" s="1"/>
      <c r="P1" s="1"/>
      <c r="Q1" s="1"/>
      <c r="R1" s="1"/>
      <c r="S1" s="1"/>
    </row>
    <row r="2">
      <c r="A2" s="3" t="s">
        <v>269</v>
      </c>
      <c r="B2" s="3" t="s">
        <v>3</v>
      </c>
      <c r="C2" s="4" t="s">
        <v>270</v>
      </c>
      <c r="D2" s="4" t="s">
        <v>271</v>
      </c>
      <c r="E2" s="4" t="s">
        <v>272</v>
      </c>
      <c r="F2" s="4" t="s">
        <v>273</v>
      </c>
      <c r="G2" s="4" t="s">
        <v>274</v>
      </c>
      <c r="H2" s="4" t="s">
        <v>275</v>
      </c>
      <c r="I2" s="4" t="s">
        <v>276</v>
      </c>
      <c r="J2" s="4" t="s">
        <v>277</v>
      </c>
      <c r="K2" s="4" t="s">
        <v>278</v>
      </c>
      <c r="L2" s="4" t="s">
        <v>279</v>
      </c>
      <c r="M2" s="4" t="s">
        <v>280</v>
      </c>
      <c r="N2" s="4" t="s">
        <v>281</v>
      </c>
      <c r="O2" s="4" t="s">
        <v>282</v>
      </c>
      <c r="P2" s="4" t="s">
        <v>283</v>
      </c>
      <c r="Q2" s="4" t="s">
        <v>284</v>
      </c>
      <c r="R2" s="4" t="s">
        <v>285</v>
      </c>
      <c r="S2" s="4" t="s">
        <v>286</v>
      </c>
    </row>
    <row r="3">
      <c r="A3" s="43" t="str">
        <f>HYPERLINK("https://www.pearsonassessments.com/store/usassessments/en/Store/Professional-Assessments/Behavior/Adaptive/Bayley-Scales-of-Infant-and-Toddler-Development-%7C-Third-Edition/p/100000123.html","Bayley Scales of Infant and Toddler Development-Third Edition (Bayley-III)")</f>
        <v>Bayley Scales of Infant and Toddler Development-Third Edition (Bayley-III)</v>
      </c>
      <c r="B3" s="23" t="s">
        <v>287</v>
      </c>
      <c r="C3" s="15"/>
      <c r="D3" s="28" t="s">
        <v>30</v>
      </c>
      <c r="E3" s="15"/>
      <c r="F3" s="28"/>
      <c r="G3" s="28" t="s">
        <v>30</v>
      </c>
      <c r="H3" s="15"/>
      <c r="I3" s="15"/>
      <c r="J3" s="28" t="s">
        <v>30</v>
      </c>
      <c r="K3" s="28" t="s">
        <v>30</v>
      </c>
      <c r="L3" s="15"/>
      <c r="M3" s="15"/>
      <c r="N3" s="15"/>
      <c r="O3" s="15"/>
      <c r="P3" s="15"/>
      <c r="Q3" s="15"/>
      <c r="R3" s="15"/>
      <c r="S3" s="15"/>
    </row>
    <row r="4">
      <c r="A4" s="43" t="str">
        <f>HYPERLINK("https://www.wpspublish.com/beery-vmi-beery-buktenica-developmental-test-of-visual-motor-integration-sixth-edition?gclid=CjwKCAjwxOvsBRAjEiwAuY7L8k5HcevHqwALX4mrXCK8qvXhN6Azcely85zCK8nZK5hcd_McN-AuixoCFSYQAvD_BwE","Beery-Buktenica Developmental Test of Visual-Motor Integration, 5th Edition (Beery VMI)")</f>
        <v>Beery-Buktenica Developmental Test of Visual-Motor Integration, 5th Edition (Beery VMI)</v>
      </c>
      <c r="B4" s="98" t="s">
        <v>289</v>
      </c>
      <c r="C4" s="15"/>
      <c r="D4" s="28" t="s">
        <v>30</v>
      </c>
      <c r="E4" s="15"/>
      <c r="F4" s="28" t="s">
        <v>30</v>
      </c>
      <c r="G4" s="28" t="s">
        <v>30</v>
      </c>
      <c r="H4" s="28" t="s">
        <v>30</v>
      </c>
      <c r="I4" s="28" t="s">
        <v>30</v>
      </c>
      <c r="J4" s="28"/>
      <c r="K4" s="28"/>
      <c r="L4" s="15"/>
      <c r="M4" s="15"/>
      <c r="N4" s="15"/>
      <c r="O4" s="15"/>
      <c r="P4" s="15"/>
      <c r="Q4" s="15"/>
      <c r="R4" s="15"/>
      <c r="S4" s="15"/>
    </row>
    <row r="5">
      <c r="A5" s="43" t="str">
        <f>HYPERLINK("https://www.pearsonassessments.com/store/usassessments/en/Store/Professional-Assessments/Cognition-%26-Neuro/Bender-Visual-Motor-Gestalt-Test-%7C-Second-Edition/p/100000190.html","Bender Visual-Motor Gestalt Test | Second Edition
(Bender-Gestalt II)")</f>
        <v>Bender Visual-Motor Gestalt Test | Second Edition
(Bender-Gestalt II)</v>
      </c>
      <c r="B5" s="98" t="s">
        <v>290</v>
      </c>
      <c r="C5" s="15"/>
      <c r="D5" s="28" t="s">
        <v>30</v>
      </c>
      <c r="E5" s="15"/>
      <c r="F5" s="28" t="s">
        <v>30</v>
      </c>
      <c r="G5" s="28" t="s">
        <v>30</v>
      </c>
      <c r="H5" s="28" t="s">
        <v>30</v>
      </c>
      <c r="I5" s="28" t="s">
        <v>30</v>
      </c>
      <c r="J5" s="15"/>
      <c r="K5" s="15"/>
      <c r="L5" s="15"/>
      <c r="M5" s="15"/>
      <c r="N5" s="15"/>
      <c r="O5" s="15"/>
      <c r="P5" s="15"/>
      <c r="Q5" s="15"/>
      <c r="R5" s="15"/>
      <c r="S5" s="15"/>
    </row>
    <row r="6">
      <c r="A6" s="5" t="str">
        <f>HYPERLINK("https://www.pearsonassessments.com/store/usassessments/en/Store/Professional-Assessments/Motor-Sensory/Bruininks-Oseretsky-Test-of-Motor-Proficiency-%7C-Second-Edition/p/100000648.html","Bruininks-Oseretsky Test Of Motor Proficiency")</f>
        <v>Bruininks-Oseretsky Test Of Motor Proficiency</v>
      </c>
      <c r="B6" s="7" t="s">
        <v>134</v>
      </c>
      <c r="C6" s="9" t="s">
        <v>30</v>
      </c>
      <c r="D6" s="9" t="s">
        <v>30</v>
      </c>
      <c r="E6" s="10"/>
      <c r="F6" s="9"/>
      <c r="G6" s="9" t="s">
        <v>30</v>
      </c>
      <c r="H6" s="9" t="s">
        <v>30</v>
      </c>
      <c r="I6" s="9" t="s">
        <v>30</v>
      </c>
      <c r="J6" s="9" t="s">
        <v>30</v>
      </c>
      <c r="K6" s="9" t="s">
        <v>30</v>
      </c>
      <c r="L6" s="9" t="s">
        <v>30</v>
      </c>
      <c r="M6" s="9" t="s">
        <v>30</v>
      </c>
      <c r="N6" s="9"/>
      <c r="O6" s="9" t="s">
        <v>30</v>
      </c>
      <c r="P6" s="10"/>
      <c r="Q6" s="10"/>
      <c r="R6" s="10"/>
      <c r="S6" s="9" t="s">
        <v>30</v>
      </c>
    </row>
    <row r="7">
      <c r="A7" s="52" t="str">
        <f>HYPERLINK("https://www.pearsonassessments.com/store/usassessments/en/Store/Professional-Assessments/Academic-Learning/Brief/Developmental-Indicators-for-the-Assessment-of-Learning-%7C-Fourth-Edition/p/100000304.html","Developmental Indicators for the Assessment of Learning, Fourth Edition (DIAL-4)")</f>
        <v>Developmental Indicators for the Assessment of Learning, Fourth Edition (DIAL-4)</v>
      </c>
      <c r="B7" s="100" t="s">
        <v>291</v>
      </c>
      <c r="C7" s="9" t="s">
        <v>30</v>
      </c>
      <c r="D7" s="9" t="s">
        <v>30</v>
      </c>
      <c r="E7" s="101"/>
      <c r="F7" s="102"/>
      <c r="G7" s="102"/>
      <c r="H7" s="100"/>
      <c r="I7" s="101"/>
      <c r="J7" s="9" t="s">
        <v>30</v>
      </c>
      <c r="K7" s="101"/>
      <c r="L7" s="101"/>
      <c r="M7" s="101"/>
      <c r="N7" s="101"/>
      <c r="O7" s="9" t="s">
        <v>30</v>
      </c>
      <c r="P7" s="9" t="s">
        <v>30</v>
      </c>
      <c r="Q7" s="9" t="s">
        <v>30</v>
      </c>
      <c r="R7" s="101"/>
      <c r="S7" s="28"/>
    </row>
    <row r="8">
      <c r="A8" s="43" t="str">
        <f>HYPERLINK("https://www.proedinc.com/Products/13700/dtvp3-developmental-test-of-visual-perception--third-edition.aspx","Developmental Test of Visual Perception, Third edition (DTVP-3)")</f>
        <v>Developmental Test of Visual Perception, Third edition (DTVP-3)</v>
      </c>
      <c r="B8" s="98" t="s">
        <v>293</v>
      </c>
      <c r="C8" s="15"/>
      <c r="D8" s="15"/>
      <c r="E8" s="15"/>
      <c r="F8" s="28" t="s">
        <v>30</v>
      </c>
      <c r="G8" s="28" t="s">
        <v>30</v>
      </c>
      <c r="H8" s="15"/>
      <c r="I8" s="15"/>
      <c r="J8" s="15"/>
      <c r="K8" s="15"/>
      <c r="L8" s="15"/>
      <c r="M8" s="15"/>
      <c r="N8" s="15"/>
      <c r="O8" s="15"/>
      <c r="P8" s="15"/>
      <c r="Q8" s="15"/>
      <c r="R8" s="15"/>
      <c r="S8" s="15"/>
    </row>
    <row r="9">
      <c r="A9" s="22" t="str">
        <f>HYPERLINK("https://www.pearsonassessments.com/store/usassessments/en/Store/Professional-Assessments/Motor-Sensory/Peabody-Developmental-Motor-Scales-%7C-Second-Edition/p/100000249.html","Peabody Developmental Motor Scales, Second Edition (PDMS-2)")</f>
        <v>Peabody Developmental Motor Scales, Second Edition (PDMS-2)</v>
      </c>
      <c r="B9" s="23" t="s">
        <v>294</v>
      </c>
      <c r="C9" s="9" t="s">
        <v>30</v>
      </c>
      <c r="D9" s="9" t="s">
        <v>30</v>
      </c>
      <c r="E9" s="15"/>
      <c r="F9" s="15"/>
      <c r="G9" s="15"/>
      <c r="H9" s="9" t="s">
        <v>30</v>
      </c>
      <c r="I9" s="9" t="s">
        <v>30</v>
      </c>
      <c r="J9" s="15"/>
      <c r="K9" s="15"/>
      <c r="L9" s="15"/>
      <c r="M9" s="15"/>
      <c r="N9" s="15"/>
      <c r="O9" s="15"/>
      <c r="P9" s="15"/>
      <c r="Q9" s="15"/>
      <c r="R9" s="15"/>
      <c r="S9" s="15"/>
    </row>
    <row r="10">
      <c r="A10" s="22" t="str">
        <f>HYPERLINK("https://www.ncbi.nlm.nih.gov/pubmed/2464002#:~:targetText=The%20Pediatric%20Examination%20of%20Educational,14%2Dyear%2Dold%20children.&amp;targetText=Additionally%2C%20the%20examination%20was%20used,The%20Children's%20Hospital%20in%20Boston.","The Pediatric Examination of Educational Readiness at Middle Childhood (PEERAMID)")</f>
        <v>The Pediatric Examination of Educational Readiness at Middle Childhood (PEERAMID)</v>
      </c>
      <c r="B10" s="23" t="s">
        <v>59</v>
      </c>
      <c r="C10" s="9" t="s">
        <v>30</v>
      </c>
      <c r="D10" s="9" t="s">
        <v>30</v>
      </c>
      <c r="E10" s="15"/>
      <c r="F10" s="15"/>
      <c r="G10" s="9" t="s">
        <v>30</v>
      </c>
      <c r="H10" s="9" t="s">
        <v>30</v>
      </c>
      <c r="I10" s="9"/>
      <c r="J10" s="9" t="s">
        <v>30</v>
      </c>
      <c r="K10" s="9" t="s">
        <v>30</v>
      </c>
      <c r="L10" s="15"/>
      <c r="M10" s="15"/>
      <c r="N10" s="15"/>
      <c r="O10" s="15"/>
      <c r="P10" s="15"/>
      <c r="Q10" s="15"/>
      <c r="R10" s="15"/>
      <c r="S10" s="15"/>
    </row>
    <row r="11">
      <c r="A11" s="43" t="str">
        <f>HYPERLINK("http://eps.schoolspecialty.com/products/literacy/learning-differences/slingerland-screenings-tests/about-the-program","Slingerland: Tests")</f>
        <v>Slingerland: Tests</v>
      </c>
      <c r="B11" s="53" t="s">
        <v>93</v>
      </c>
      <c r="C11" s="15"/>
      <c r="D11" s="28" t="s">
        <v>30</v>
      </c>
      <c r="E11" s="28"/>
      <c r="F11" s="28" t="s">
        <v>30</v>
      </c>
      <c r="G11" s="28" t="s">
        <v>30</v>
      </c>
      <c r="H11" s="15"/>
      <c r="I11" s="28" t="s">
        <v>30</v>
      </c>
      <c r="J11" s="15"/>
      <c r="K11" s="15"/>
      <c r="L11" s="15"/>
      <c r="M11" s="15"/>
      <c r="N11" s="15"/>
      <c r="O11" s="15"/>
      <c r="P11" s="28" t="s">
        <v>30</v>
      </c>
      <c r="Q11" s="15"/>
      <c r="R11" s="15"/>
      <c r="S11" s="15"/>
    </row>
    <row r="12">
      <c r="A12" s="43" t="str">
        <f>HYPERLINK("https://stanfordbinettest.com/all-about-stanford-binet-test/what-does-stanford-binet-test-measure","Stanford-Binet: Visual-spatial Processing")</f>
        <v>Stanford-Binet: Visual-spatial Processing</v>
      </c>
      <c r="B12" s="7" t="s">
        <v>96</v>
      </c>
      <c r="C12" s="15"/>
      <c r="D12" s="28" t="s">
        <v>30</v>
      </c>
      <c r="E12" s="15"/>
      <c r="F12" s="28" t="s">
        <v>30</v>
      </c>
      <c r="G12" s="28" t="s">
        <v>30</v>
      </c>
      <c r="H12" s="28" t="s">
        <v>30</v>
      </c>
      <c r="I12" s="28" t="s">
        <v>30</v>
      </c>
      <c r="J12" s="28" t="s">
        <v>30</v>
      </c>
      <c r="K12" s="15"/>
      <c r="L12" s="15"/>
      <c r="M12" s="15"/>
      <c r="N12" s="15"/>
      <c r="O12" s="15"/>
      <c r="P12" s="28" t="s">
        <v>30</v>
      </c>
      <c r="Q12" s="15"/>
      <c r="R12" s="15"/>
      <c r="S12" s="15"/>
    </row>
    <row r="13">
      <c r="A13" s="43" t="str">
        <f>HYPERLINK("https://www.therapro.com/Browse-Category/Gross-Motor-Fine-Motor/TGMD-3-Complete-Kit.html","Test of Gross Motor Development-Third Edition (TGMD-3)")</f>
        <v>Test of Gross Motor Development-Third Edition (TGMD-3)</v>
      </c>
      <c r="B13" s="23" t="s">
        <v>241</v>
      </c>
      <c r="C13" s="28" t="s">
        <v>30</v>
      </c>
      <c r="D13" s="15"/>
      <c r="E13" s="15"/>
      <c r="F13" s="15"/>
      <c r="G13" s="15"/>
      <c r="H13" s="15"/>
      <c r="I13" s="15"/>
      <c r="J13" s="15"/>
      <c r="K13" s="28" t="s">
        <v>30</v>
      </c>
      <c r="L13" s="15"/>
      <c r="M13" s="28" t="s">
        <v>30</v>
      </c>
      <c r="N13" s="28" t="s">
        <v>30</v>
      </c>
      <c r="O13" s="15"/>
      <c r="P13" s="15"/>
      <c r="Q13" s="15"/>
      <c r="R13" s="15"/>
      <c r="S13" s="15"/>
    </row>
    <row r="14">
      <c r="A14" s="43" t="str">
        <f>HYPERLINK("https://www.wpspublish.com/told-p5-test-of-language-developmentprimary-fifth-edition","Test of Language Development–Primary, Fifth Edition (TOLD-P:5)")</f>
        <v>Test of Language Development–Primary, Fifth Edition (TOLD-P:5)</v>
      </c>
      <c r="B14" s="53" t="s">
        <v>265</v>
      </c>
      <c r="C14" s="28"/>
      <c r="D14" s="28" t="s">
        <v>30</v>
      </c>
      <c r="E14" s="28" t="s">
        <v>30</v>
      </c>
      <c r="F14" s="15"/>
      <c r="G14" s="15"/>
      <c r="H14" s="15"/>
      <c r="I14" s="15"/>
      <c r="J14" s="15"/>
      <c r="K14" s="15"/>
      <c r="L14" s="15"/>
      <c r="M14" s="15"/>
      <c r="N14" s="15"/>
      <c r="O14" s="15"/>
      <c r="P14" s="15"/>
      <c r="Q14" s="15"/>
      <c r="R14" s="15"/>
      <c r="S14" s="15"/>
    </row>
    <row r="15">
      <c r="A15" s="79" t="s">
        <v>297</v>
      </c>
      <c r="B15" s="79" t="s">
        <v>177</v>
      </c>
      <c r="C15" s="106" t="s">
        <v>30</v>
      </c>
      <c r="D15" s="106" t="s">
        <v>30</v>
      </c>
      <c r="E15" s="108"/>
      <c r="F15" s="106" t="s">
        <v>30</v>
      </c>
      <c r="G15" s="106" t="s">
        <v>30</v>
      </c>
      <c r="H15" s="108"/>
      <c r="I15" s="108"/>
      <c r="J15" s="106" t="s">
        <v>30</v>
      </c>
      <c r="K15" s="106" t="s">
        <v>30</v>
      </c>
      <c r="L15" s="106" t="s">
        <v>30</v>
      </c>
      <c r="M15" s="106" t="s">
        <v>30</v>
      </c>
      <c r="N15" s="106" t="s">
        <v>30</v>
      </c>
      <c r="O15" s="106" t="s">
        <v>30</v>
      </c>
      <c r="P15" s="106" t="s">
        <v>30</v>
      </c>
      <c r="Q15" s="106" t="s">
        <v>30</v>
      </c>
      <c r="R15" s="106" t="s">
        <v>30</v>
      </c>
      <c r="S15" s="106" t="s">
        <v>30</v>
      </c>
    </row>
    <row r="16">
      <c r="A16" s="111" t="s">
        <v>298</v>
      </c>
      <c r="B16" s="79" t="s">
        <v>221</v>
      </c>
      <c r="C16" s="108"/>
      <c r="D16" s="108"/>
      <c r="E16" s="113"/>
      <c r="F16" s="108"/>
      <c r="G16" s="108"/>
      <c r="H16" s="108"/>
      <c r="I16" s="108"/>
      <c r="J16" s="108"/>
      <c r="K16" s="108"/>
      <c r="L16" s="108"/>
      <c r="M16" s="108"/>
      <c r="N16" s="108"/>
      <c r="O16" s="108"/>
      <c r="P16" s="108"/>
      <c r="Q16" s="108"/>
      <c r="R16" s="108"/>
      <c r="S16" s="108"/>
    </row>
    <row r="17">
      <c r="A17" s="79" t="s">
        <v>300</v>
      </c>
      <c r="B17" s="79" t="s">
        <v>301</v>
      </c>
      <c r="C17" s="115" t="s">
        <v>30</v>
      </c>
      <c r="D17" s="115" t="s">
        <v>30</v>
      </c>
      <c r="E17" s="115" t="s">
        <v>30</v>
      </c>
      <c r="F17" s="115" t="s">
        <v>30</v>
      </c>
      <c r="G17" s="115" t="s">
        <v>30</v>
      </c>
      <c r="H17" s="115" t="s">
        <v>30</v>
      </c>
      <c r="I17" s="115" t="s">
        <v>30</v>
      </c>
      <c r="J17" s="115" t="s">
        <v>30</v>
      </c>
      <c r="K17" s="115" t="s">
        <v>30</v>
      </c>
      <c r="L17" s="115" t="s">
        <v>30</v>
      </c>
      <c r="M17" s="115" t="s">
        <v>30</v>
      </c>
      <c r="N17" s="115" t="s">
        <v>30</v>
      </c>
      <c r="O17" s="115" t="s">
        <v>30</v>
      </c>
      <c r="P17" s="115" t="s">
        <v>30</v>
      </c>
      <c r="Q17" s="115" t="s">
        <v>30</v>
      </c>
      <c r="R17" s="115" t="s">
        <v>30</v>
      </c>
      <c r="S17" s="115" t="s">
        <v>30</v>
      </c>
    </row>
  </sheetData>
  <drawing r:id="rId2"/>
  <legacyDrawing r:id="rId3"/>
</worksheet>
</file>